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20" windowHeight="11595" tabRatio="877" firstSheet="30" activeTab="38"/>
  </bookViews>
  <sheets>
    <sheet name="Základní školy - obsah" sheetId="1" r:id="rId1"/>
    <sheet name="Základní školy - celkem" sheetId="2" r:id="rId2"/>
    <sheet name="ZŠ Brdičkova 1878" sheetId="3" r:id="rId3"/>
    <sheet name="ZŠ Bronzová 2027" sheetId="4" r:id="rId4"/>
    <sheet name="ZŠ prof.O.Chlupa Fingerova 2186" sheetId="5" r:id="rId5"/>
    <sheet name="ZŠ Janského 2189" sheetId="6" r:id="rId6"/>
    <sheet name="ZŠ Klausova 2450" sheetId="7" r:id="rId7"/>
    <sheet name="ZŠ Kuncova 1580" sheetId="8" r:id="rId8"/>
    <sheet name="ZŠ Mezi Školami 2322" sheetId="9" r:id="rId9"/>
    <sheet name="ZŠ Mládí 135" sheetId="10" r:id="rId10"/>
    <sheet name="ZŠ Mohylová 1963" sheetId="11" r:id="rId11"/>
    <sheet name="ZŠ Trávníčkova 1744" sheetId="12" r:id="rId12"/>
    <sheet name="Mateřské školy - obsah" sheetId="13" r:id="rId13"/>
    <sheet name="Mateřské školy - celkem" sheetId="14" r:id="rId14"/>
    <sheet name="MŠ Běhounkova 2300" sheetId="15" r:id="rId15"/>
    <sheet name="MŠ Běhounkova 2474" sheetId="16" r:id="rId16"/>
    <sheet name="MŠ Herčíkova 2190" sheetId="17" r:id="rId17"/>
    <sheet name="MŠ Horákova 2064" sheetId="18" r:id="rId18"/>
    <sheet name="MŠ Hostinského 1534" sheetId="19" r:id="rId19"/>
    <sheet name="MŠ Husníkova 2075" sheetId="20" r:id="rId20"/>
    <sheet name="MŠ Husníkova 2076" sheetId="21" r:id="rId21"/>
    <sheet name="MŠ Chlupova 1798" sheetId="22" r:id="rId22"/>
    <sheet name="MŠ Chlupova 1799" sheetId="23" r:id="rId23"/>
    <sheet name="MŠ Janského 2187" sheetId="24" r:id="rId24"/>
    <sheet name="MŠ Janského 2188" sheetId="25" r:id="rId25"/>
    <sheet name="MŠ Klausova 2449" sheetId="26" r:id="rId26"/>
    <sheet name="MŠ Mezi Školami 2323" sheetId="27" r:id="rId27"/>
    <sheet name="MŠ Mezi Školami 2482 " sheetId="28" r:id="rId28"/>
    <sheet name="MŠ Mohylová 1964" sheetId="29" r:id="rId29"/>
    <sheet name="MŠ Ovčí Hájek 2174" sheetId="30" r:id="rId30"/>
    <sheet name="MŠ Ovčí Hájek 2177" sheetId="31" r:id="rId31"/>
    <sheet name="MŠ Podpěrova 1880" sheetId="32" r:id="rId32"/>
    <sheet name="MŠ Trávníčkova 1747" sheetId="33" r:id="rId33"/>
    <sheet name="MŠ Vlachova 1501" sheetId="34" r:id="rId34"/>
    <sheet name="MŠ Vlasákova 955" sheetId="35" r:id="rId35"/>
    <sheet name="MŠ Zázvorkova 1994" sheetId="36" r:id="rId36"/>
    <sheet name="Ostatní přísp.organizace-obsah " sheetId="37" r:id="rId37"/>
    <sheet name="DDM Stodůlky, Chlupova 1800" sheetId="38" r:id="rId38"/>
    <sheet name="Rekreační objekt Kozel" sheetId="39" r:id="rId39"/>
    <sheet name="List1" sheetId="40" r:id="rId40"/>
  </sheets>
  <definedNames>
    <definedName name="_xlnm.Print_Area" localSheetId="9">'ZŠ Mládí 135'!$A$1:$M$44</definedName>
  </definedNames>
  <calcPr fullCalcOnLoad="1"/>
</workbook>
</file>

<file path=xl/sharedStrings.xml><?xml version="1.0" encoding="utf-8"?>
<sst xmlns="http://schemas.openxmlformats.org/spreadsheetml/2006/main" count="2315" uniqueCount="256">
  <si>
    <t>Mateřská škola, Praha 13, Běhounkova 2300</t>
  </si>
  <si>
    <t>IČ  659 91 257</t>
  </si>
  <si>
    <t>Dům dětí a mládeže Praha 13 - Stodůlky</t>
  </si>
  <si>
    <t>IČ  00 638 811</t>
  </si>
  <si>
    <t>Rekreační objekt Kozel, Vrchlabí 129</t>
  </si>
  <si>
    <t>IČ  751 43 704</t>
  </si>
  <si>
    <t>účelová dotace</t>
  </si>
  <si>
    <t>%</t>
  </si>
  <si>
    <t>Rozbor hospodaření</t>
  </si>
  <si>
    <t>stav ke dni</t>
  </si>
  <si>
    <t>Doplňková činnost</t>
  </si>
  <si>
    <t>a</t>
  </si>
  <si>
    <t>b</t>
  </si>
  <si>
    <t>c</t>
  </si>
  <si>
    <t>d</t>
  </si>
  <si>
    <t>e</t>
  </si>
  <si>
    <t>f</t>
  </si>
  <si>
    <t>g</t>
  </si>
  <si>
    <t>h</t>
  </si>
  <si>
    <t>x</t>
  </si>
  <si>
    <t>Příjmy, Výnosy celkem</t>
  </si>
  <si>
    <t>Výdaje, Náklady celkem</t>
  </si>
  <si>
    <t>Základní školy - obsah</t>
  </si>
  <si>
    <t>ZŠ celkem</t>
  </si>
  <si>
    <t>ZŠ Brdičkova 1878</t>
  </si>
  <si>
    <t>ZŠ Bronzová 2027</t>
  </si>
  <si>
    <t>ZŠ Janského 2189</t>
  </si>
  <si>
    <t>ZŠ Klausova 2450</t>
  </si>
  <si>
    <t>ZŠ Kuncova 1580</t>
  </si>
  <si>
    <t>ZŠ Mezi Školami 2322</t>
  </si>
  <si>
    <t>ZŠ Mládí 135</t>
  </si>
  <si>
    <t>ZŠ Mohylová 1963</t>
  </si>
  <si>
    <t>ZŠ Trávníčkova 1744</t>
  </si>
  <si>
    <t>Mateřské školy - obsah</t>
  </si>
  <si>
    <t>MŠ celkem</t>
  </si>
  <si>
    <t>MŠ Běhounkova 2300</t>
  </si>
  <si>
    <t>MŠ Běhounkova 2474</t>
  </si>
  <si>
    <t>MŠ Herčíkova 2190</t>
  </si>
  <si>
    <t>MŠ Horákova 2064</t>
  </si>
  <si>
    <t>MŠ Hostinského 1534</t>
  </si>
  <si>
    <t>MŠ Husníkova 2076</t>
  </si>
  <si>
    <t>MŠ Chlupova 1798</t>
  </si>
  <si>
    <t>MŠ Chlupova 1799</t>
  </si>
  <si>
    <t>MŠ Klausova 2449</t>
  </si>
  <si>
    <t>MŠ Mezi Školami 2323</t>
  </si>
  <si>
    <t>MŠ Mezi Školami 2482</t>
  </si>
  <si>
    <t>MŠ Ovčí Hájek 2177</t>
  </si>
  <si>
    <t>MŠ Podpěrova 1880</t>
  </si>
  <si>
    <t>MŠ Trávníčkova 1747</t>
  </si>
  <si>
    <t>MŠ Vlachova 1501</t>
  </si>
  <si>
    <t>MŠ Vlasákova 955</t>
  </si>
  <si>
    <t>MŠ Zázvorkova 1994</t>
  </si>
  <si>
    <t>Základní školy - celkem</t>
  </si>
  <si>
    <t>Hlavní činnost = zřizovatel (MČ) + vlastní zdroje</t>
  </si>
  <si>
    <t>rozpočet schválený</t>
  </si>
  <si>
    <t>rozpočet upravený</t>
  </si>
  <si>
    <t>čerpání</t>
  </si>
  <si>
    <t>Neinvestiční  PŘÍJMY, VÝNOSY</t>
  </si>
  <si>
    <t>VZ - úplata za školské služby</t>
  </si>
  <si>
    <t>VZ - stravné</t>
  </si>
  <si>
    <t>ostatní příjmy (zřiz.- úroky, VZ - ŠvP, jiné příjmy, příjmy z DČ)</t>
  </si>
  <si>
    <t>Neinvestiční  VÝDAJE, NÁKLADY</t>
  </si>
  <si>
    <t>Fakultní ZŠ PedF UK, Trávníčkova 1744</t>
  </si>
  <si>
    <t>IČ  684 07 904</t>
  </si>
  <si>
    <t>VZ - úplata za školské služby, z činnosti školního klubu</t>
  </si>
  <si>
    <t>ostatní příjmy (zřiz.- příj.od spec.ZŠ Tráv.1743, úroky, VZ - ŠvP, jiné, DČ)</t>
  </si>
  <si>
    <t>Základní škola, Mohylová 1963</t>
  </si>
  <si>
    <t>IČ  613 85 611</t>
  </si>
  <si>
    <t>ostatní příjmy (zřiz.- úroky, VZ - ŠvP a jiné, DČ)</t>
  </si>
  <si>
    <t>Základní škola, Mládí 135</t>
  </si>
  <si>
    <t>IČ  701 01 078</t>
  </si>
  <si>
    <t>ZŠ PedF UK, Mezi Školami 2322</t>
  </si>
  <si>
    <t>IČ  613 85 531</t>
  </si>
  <si>
    <t>Základní škola, Kuncova 1580</t>
  </si>
  <si>
    <t>IČ  673 65 213</t>
  </si>
  <si>
    <t>Základní škola, Klausova 2450</t>
  </si>
  <si>
    <t>IČ  673 65 744</t>
  </si>
  <si>
    <t>Základní škola, Janského 2189</t>
  </si>
  <si>
    <t>IČ  629 34 309</t>
  </si>
  <si>
    <t>Fakultní ZŠ prof.O.Chlupa PedF UK, Fingerova 2186</t>
  </si>
  <si>
    <t>IČ  613 85 620</t>
  </si>
  <si>
    <t>ZŠ s RVJ,  Bronzová 2027</t>
  </si>
  <si>
    <t>IČ  629 34 368</t>
  </si>
  <si>
    <t>Fakultní ZŠ při PedF UK, Brdičkova 1878</t>
  </si>
  <si>
    <t>IČ  677 99 612</t>
  </si>
  <si>
    <t>ostatní příjmy (zřiz.- úroky, VZ - ŠvP, příjmy z čaj.klubu a jiné, DČ)</t>
  </si>
  <si>
    <t>Mateřské školy - celkem</t>
  </si>
  <si>
    <t xml:space="preserve">  - z toho daně a poplatky</t>
  </si>
  <si>
    <t>Mateřská škola U RUMCAJSE, Praha 13, Zázvorkova 1994</t>
  </si>
  <si>
    <t>IČ  750 30 837</t>
  </si>
  <si>
    <t xml:space="preserve">posílení dotace z fondů </t>
  </si>
  <si>
    <t>IČ  638 29 916</t>
  </si>
  <si>
    <t>Mateřská škola VEČERNÍČEK, Praha 13, Vlachova 1501</t>
  </si>
  <si>
    <t>IČ  750 30 829</t>
  </si>
  <si>
    <t xml:space="preserve">Mateřská škola PALETKA, Praha 13, Trávníčkova 1747 </t>
  </si>
  <si>
    <t>IČ  750 30 811</t>
  </si>
  <si>
    <t>Mateřská škola U BOBŘÍKA, Praha 13, Podpěrova 1880</t>
  </si>
  <si>
    <t>IČ  638 29 908</t>
  </si>
  <si>
    <t>Mateřská škola, Praha 13, Ovčí Hájek 2177</t>
  </si>
  <si>
    <t>IČ  613 81 560</t>
  </si>
  <si>
    <t>Mateřská škola SLUNÍČKO POD STŘECHOU, P-13, Mohylová 1964</t>
  </si>
  <si>
    <t>IČ  659 91 001</t>
  </si>
  <si>
    <t>Mateřská škola HAVAJ, Praha 13, Mezi Školami 2482</t>
  </si>
  <si>
    <t>IČ  613 86 014</t>
  </si>
  <si>
    <t>IČ  659 91 249</t>
  </si>
  <si>
    <t>Mateřská škola BARVIČKA, Praha 13, Klausova 2449</t>
  </si>
  <si>
    <t>IČ  613 81 551</t>
  </si>
  <si>
    <t>IČ  750 30 802</t>
  </si>
  <si>
    <t>IČ  750 30 870</t>
  </si>
  <si>
    <t>Mateřská škola ROZMARÝNEK, Praha 13, Chlupova 1799</t>
  </si>
  <si>
    <t>IČ  750 30 845</t>
  </si>
  <si>
    <t>Mateřská škola PÍŠŤALKA, Praha 13, Chlupova 1798</t>
  </si>
  <si>
    <t>IČ  750 30 853</t>
  </si>
  <si>
    <t>IČ  659 90 994</t>
  </si>
  <si>
    <t>Mateřská škola ŠIKULKA, Praha 13, Hostinského 1534</t>
  </si>
  <si>
    <t>IČ  659 91 184</t>
  </si>
  <si>
    <t>Mateřská škola PASTELKA, Praha 13, Horákova 2064</t>
  </si>
  <si>
    <t>IČ  613 86 162</t>
  </si>
  <si>
    <t>Mateřská škola ÚSMĚV, Praha 13, Herčíkova 2190</t>
  </si>
  <si>
    <t>IČ  750 30 861</t>
  </si>
  <si>
    <t>Mateřská škola ROSNIČKA, Praha 13, Běhounkova 2474</t>
  </si>
  <si>
    <t>IČ  613 86 171</t>
  </si>
  <si>
    <t>ZŠ prof. O. Chlupa, Fingerova 2186</t>
  </si>
  <si>
    <t xml:space="preserve">  - materiál - DDHM a DDNM</t>
  </si>
  <si>
    <t xml:space="preserve">  - drobný materiál bez potravin (vč. pohonných hmot)</t>
  </si>
  <si>
    <t xml:space="preserve">  - potraviny (kryto příjmy ze stravného - VZ)</t>
  </si>
  <si>
    <t xml:space="preserve">  - energie - teplo a teplá užitková voda</t>
  </si>
  <si>
    <t xml:space="preserve">                 - elektrická</t>
  </si>
  <si>
    <t xml:space="preserve">                 - voda</t>
  </si>
  <si>
    <t xml:space="preserve">                 - plyn</t>
  </si>
  <si>
    <t xml:space="preserve">  - zboží (stravovací kreditní karty)</t>
  </si>
  <si>
    <t xml:space="preserve">  - opravy a údržba</t>
  </si>
  <si>
    <t xml:space="preserve">  - náklady na reprezentaci</t>
  </si>
  <si>
    <t xml:space="preserve">  - služby vč.bankovních poplatků (a vč.ŠvP u VZ)</t>
  </si>
  <si>
    <t xml:space="preserve">  - MP, OON a náhrady za nemoc vyplácené organizací</t>
  </si>
  <si>
    <t xml:space="preserve">  - odvody ZP, SP</t>
  </si>
  <si>
    <t xml:space="preserve">  - povinné úrazové pojištění zaměstnanců</t>
  </si>
  <si>
    <t xml:space="preserve">  - ostatní sociální náklady</t>
  </si>
  <si>
    <t xml:space="preserve">  - daně a poplatky</t>
  </si>
  <si>
    <t xml:space="preserve">  - smluvní pokuty a penále </t>
  </si>
  <si>
    <t xml:space="preserve">  - odpisy účetní</t>
  </si>
  <si>
    <t xml:space="preserve">  - cestovné</t>
  </si>
  <si>
    <t xml:space="preserve">  - drobný materiál bez potravin </t>
  </si>
  <si>
    <t xml:space="preserve">  - zboží </t>
  </si>
  <si>
    <t xml:space="preserve">  - drobný materiál bez potravin</t>
  </si>
  <si>
    <t xml:space="preserve"> </t>
  </si>
  <si>
    <t>MŠ Mohylová 1964</t>
  </si>
  <si>
    <t>Ostatní příspěvkové organizace - obsah</t>
  </si>
  <si>
    <t>DDM Stodůlky, Chlupova 1800</t>
  </si>
  <si>
    <t>Neinvestiční  PŘÍJMY, VÝNOSY:</t>
  </si>
  <si>
    <t>ostatní příjmy - souhrn ostatních příjmů (VZ vč.úroků, DČ)</t>
  </si>
  <si>
    <t>Neinvestiční  VÝDAJE, NÁKLADY:</t>
  </si>
  <si>
    <t xml:space="preserve">  - materiál - DDHM a DDNM (zde i DrHM)</t>
  </si>
  <si>
    <t xml:space="preserve">  - potraviny (vazba na stravné - netýká se DDM)</t>
  </si>
  <si>
    <t xml:space="preserve">  - služby vč.bankovních poplatků (a vč.táborů)</t>
  </si>
  <si>
    <t xml:space="preserve">  - daně a poplatky </t>
  </si>
  <si>
    <t xml:space="preserve">  - drobný materiál bez potravin vč.pohonných hmot</t>
  </si>
  <si>
    <t xml:space="preserve">  - potraviny (kryto příjmy ze stravného - VZ v rámci ŠvP)</t>
  </si>
  <si>
    <t xml:space="preserve">  - energie - teplo </t>
  </si>
  <si>
    <t xml:space="preserve">                 - lehký topný olej</t>
  </si>
  <si>
    <t xml:space="preserve">  - služby vč.bankovních poplatků </t>
  </si>
  <si>
    <t xml:space="preserve">  - ostatní sociální náklady </t>
  </si>
  <si>
    <t>Zůstatek dotace (+/-) dle jednotlivých zdrojů, zisk z DČ (+)</t>
  </si>
  <si>
    <t>posílení dotace z fondů</t>
  </si>
  <si>
    <t>IČ  712 94 015</t>
  </si>
  <si>
    <t>MŠ Husníkova 2075</t>
  </si>
  <si>
    <t xml:space="preserve">  - cestovné </t>
  </si>
  <si>
    <t xml:space="preserve">                 - voda (srážková)</t>
  </si>
  <si>
    <t>Celkový výsledek hospodaření:   případné dokrytí výsledku hlavní činnosti ziskem z doplňkové činnosti</t>
  </si>
  <si>
    <t xml:space="preserve">  - daň z příjmů (v hl.č. z úroků)</t>
  </si>
  <si>
    <t xml:space="preserve">účelová dotace od MČ </t>
  </si>
  <si>
    <t xml:space="preserve">účelová dotace od národní agentury na mezinárodní grant Erasmus </t>
  </si>
  <si>
    <t>Mateřská škola ZAHRÁDKA, Praha 13, Husníkova 2076</t>
  </si>
  <si>
    <t xml:space="preserve">  - ostatní náklady, odpovědnosti za škodu a neodvedené DPH</t>
  </si>
  <si>
    <t xml:space="preserve">  - ostatní náklady, odpovědnosti za škodu </t>
  </si>
  <si>
    <t xml:space="preserve">  - pojištění majetku a ostatní finanční náklady </t>
  </si>
  <si>
    <t>účel. dot. od MČ P13: Prevence rizikového chování</t>
  </si>
  <si>
    <t xml:space="preserve">účelová dotace od MHMP: 1) protidrogová, 2) podpora vzdělávání, 3) výuka ČJ </t>
  </si>
  <si>
    <t>Mateřská škola POHÁDKA, Praha 13, Janského 2187</t>
  </si>
  <si>
    <t>Mateřská škola BALÓNEK, Praha 13, Janského 2188</t>
  </si>
  <si>
    <t>IČ  060 07 104</t>
  </si>
  <si>
    <t>Mateřská škola U STROMU, Praha 13, Ovčí Hájek 2174, příspěvková organizace</t>
  </si>
  <si>
    <t>účelová dotace od národní agentury na mezinárodní grant Erasmus</t>
  </si>
  <si>
    <t>NOVĚ OTEVŘENA OD 01.09.2017</t>
  </si>
  <si>
    <t xml:space="preserve">  - ost.náklady, odpovědn.za škodu a neodved.DPH - zde jde o neodved. DPH</t>
  </si>
  <si>
    <t>MŠ Janského 2187</t>
  </si>
  <si>
    <t>MŠ Janského 2188</t>
  </si>
  <si>
    <t>MŠ Ovčí Hájek 2174</t>
  </si>
  <si>
    <t xml:space="preserve">  - materiál - DDHM a DDNM (vč. dotace na život. prostředí)</t>
  </si>
  <si>
    <t xml:space="preserve">úč. dot. MHMP: 1) protidrogová, 2) podpora vzděl., 3) výuka ČJ, 4) OP Praha - pól růstu </t>
  </si>
  <si>
    <t xml:space="preserve">  - ostatní náklady, odpovědnosti za škodu</t>
  </si>
  <si>
    <t xml:space="preserve">  - služby vč.bankov. poplatků (a vč.ŠvP u VZ)</t>
  </si>
  <si>
    <t xml:space="preserve">                 - voda </t>
  </si>
  <si>
    <t xml:space="preserve">  - cestovné (čerpáno z grantu Erasmus)</t>
  </si>
  <si>
    <t>účelová dotace od národní agentury na mezinárodní grant Erasmus (MŠ Mohylová)</t>
  </si>
  <si>
    <t xml:space="preserve">  - MP, OON, náhrady za nemoc vyplác.org.- zde OON na realizaci akce Šablony</t>
  </si>
  <si>
    <t xml:space="preserve">  - materiál - DDHM a DDNM </t>
  </si>
  <si>
    <t>účel. dotace od MHMP - posílení mzdových prostředků pro zaměstnance ve školství</t>
  </si>
  <si>
    <t>neinvestiční příspěvek od zřiz.</t>
  </si>
  <si>
    <t>Mateřská škola PALOUČEK, Praha 13, Husníkova 2075, příspěvková organizace</t>
  </si>
  <si>
    <t>Mateřská škola ČTYŘLÍSTEK, Praha 13, Mezi Školami 2323</t>
  </si>
  <si>
    <t>Mateřská škola MOTÝLEK, Praha 13, Vlasákova 955</t>
  </si>
  <si>
    <t>mimořádné opatření Covid 19</t>
  </si>
  <si>
    <t xml:space="preserve">  - manka a škody - mimořádné opatření Covid 19</t>
  </si>
  <si>
    <t>posílení dotace z fondů (FR - zřiz., FR - dary, FKSP)</t>
  </si>
  <si>
    <t>úč. dot. MHMP: 1) OP Praha - pól růstu (Všichni společně)</t>
  </si>
  <si>
    <t xml:space="preserve">  - odvody FKSP (vč. lékař.prohlídek požadov.zaměstn., školení zaměstnanců)</t>
  </si>
  <si>
    <t xml:space="preserve">  - MP, OON a náhrady za nemoc vyplác. org.</t>
  </si>
  <si>
    <t>úč. dotace od MHMP: 1) OP Praha - pól růstu, 2) pro oblast ŽP, 3) na vzdělávání,</t>
  </si>
  <si>
    <t>účel. dotace od MHMP: 2) pro oblast ŽP, 3) na podporu vzdělávání</t>
  </si>
  <si>
    <t xml:space="preserve">  - MP, OON a náhrady za nemoc vyplácené organizací (OP PPR)</t>
  </si>
  <si>
    <t>úč. dot. MHMP: 1) OP Praha - pól růstu (Mateřská škola bez hranic)</t>
  </si>
  <si>
    <t>posílení dotace z fondů (FR - dary)</t>
  </si>
  <si>
    <t>účel. dotace od MHMP: 3) OP Praha - pól růstu (Vítej mezi námi)</t>
  </si>
  <si>
    <t>úč. dot. MHMP: 1) OP Praha - pól růstu (Všichni jsme tu kamarádi II.)</t>
  </si>
  <si>
    <t xml:space="preserve">  - MP, OON a náhrady za nemoc vyplácené organizací (OP PPR na OON)</t>
  </si>
  <si>
    <t>úč. dot. MHMP: 1) OP Praha - pól růstu (Všichni žijeme na Zemi)</t>
  </si>
  <si>
    <t>posílení dotace z fondů (FR - zřiz.)</t>
  </si>
  <si>
    <t>účel. dotace od MHMP: 2) pro oblast ŽP: Šetřím, šetříš, šetříme, přírodu tím chráníme</t>
  </si>
  <si>
    <t>posílení dotace z fondů (FR - dary, FKSP)</t>
  </si>
  <si>
    <t xml:space="preserve">posílení dotace z fondů (FR - zřiz., FR - dary, FKSP) </t>
  </si>
  <si>
    <t xml:space="preserve">  - odvody FKSP (vč. lékař.prohlídek, školení zaměstnanců, ochran. pomůcek)</t>
  </si>
  <si>
    <t>účelová dotace od MHMP: 1) protidrogová - dočerpání z r. 2019</t>
  </si>
  <si>
    <t xml:space="preserve">  - ostat.náklady: startovné, vstupné</t>
  </si>
  <si>
    <t xml:space="preserve">  - ostatní náklady, odpovědnosti za škodu, pojištění ŠvP</t>
  </si>
  <si>
    <t xml:space="preserve">  - MP, OON a náhrady za nemoc vyplácené organizací </t>
  </si>
  <si>
    <t>úč. dot. MHMP: 1) OP Praha - pól růstu (Evropa v naší školce)</t>
  </si>
  <si>
    <t>úč. dot. MHMP: 4) OP PPR: V Evropě se neztratíme</t>
  </si>
  <si>
    <t>posílení dotace z fondů (FR - dary, FR - zřiz., FKSP)</t>
  </si>
  <si>
    <t>účel. dotace od národní agentury na mezinárodní grant Erasmus (ZŠ Klausova, Mládí)</t>
  </si>
  <si>
    <t>mimořádné opatření Covid 19 (odprodané potraviny ze škol. kuchyně)</t>
  </si>
  <si>
    <t xml:space="preserve">  - manka a škody - mimořád. opatření Covid 19 (prodané a vyřazené potraviny)</t>
  </si>
  <si>
    <t xml:space="preserve">  - pojištění činnosti, startovné na soutěže </t>
  </si>
  <si>
    <t xml:space="preserve">  - ostat. náklady, odpovědn.za škodu (pojištění z činnosti a cestování Erasmus)</t>
  </si>
  <si>
    <t>-</t>
  </si>
  <si>
    <t>neinvestiční příspěvek od zřiz.(79,)</t>
  </si>
  <si>
    <t>účel. dot. od MČ P13: ( UZ 45, 55, 98)</t>
  </si>
  <si>
    <t>účel. dot. od MHMP: ( UZ 104, 17050)</t>
  </si>
  <si>
    <t>Dotace, granty  MHMP (UZ 81, 115, 138)</t>
  </si>
  <si>
    <t xml:space="preserve">  - jiné pokuty a penále </t>
  </si>
  <si>
    <t xml:space="preserve">  - kurzové ztráty</t>
  </si>
  <si>
    <t>VZ-stravné</t>
  </si>
  <si>
    <t>úplata za ubytování HČ-švp, ÚMČ</t>
  </si>
  <si>
    <t>úč.dot. od MHMP: 1) protidrog.,2)podpora vzděl.,3)výuka ČJ</t>
  </si>
  <si>
    <t>úč.do ÚMČ - Trenéři do škol, Prevence rizik.chování</t>
  </si>
  <si>
    <t>účel. dot. od MČ P13: dofinancování OPPPR, opravy, slabikáře</t>
  </si>
  <si>
    <t>OPPPR, podíl EU, Výzvy  48 a 54</t>
  </si>
  <si>
    <t>účelová dotace PPPR, nadace, granty</t>
  </si>
  <si>
    <t>účel. dotace od MHMP: UZ 81,115,81</t>
  </si>
  <si>
    <t>mimořádné opatření Covid 19 , UZ 138</t>
  </si>
  <si>
    <t>účel. dot. od MČ P13: UZ 55, UZ 81</t>
  </si>
  <si>
    <t>úč. dot. MHMP: 1) protidrogová, 2) podpora vzdělávání, 3) výuka ČJ 4) OP Praha - pól růstu: Doma na stejné adrese II.</t>
  </si>
  <si>
    <t>účel. dotace od MHMP:1) protidrogová  2 na podporu vzdělávání, 3) výuka ČJ</t>
  </si>
  <si>
    <t>ostatní příjmy</t>
  </si>
  <si>
    <t>odúpisy majetku EU</t>
  </si>
  <si>
    <t>balíček Pražanům UZ 138, UNICEF UZ 147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</si>
</sst>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  <numFmt numFmtId="166" formatCode="[$-F800]dddd\,\ mmmm\ dd\,\ yyyy"/>
    <numFmt numFmtId="167" formatCode="dd/mm/yy;@"/>
    <numFmt numFmtId="168" formatCode="d/m/yy"/>
    <numFmt numFmtId="169" formatCode="#,##0.000"/>
    <numFmt numFmtId="170" formatCode="#,##0.00_-;[Red]#,##0.00\-"/>
  </numFmts>
  <fonts count="47">
    <font>
      <sz val="10"/>
      <name val="Arial CE"/>
      <family val="0"/>
    </font>
    <font>
      <sz val="10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7"/>
      <name val="Arial CE"/>
      <family val="2"/>
    </font>
    <font>
      <b/>
      <sz val="10"/>
      <name val="Arial"/>
      <family val="2"/>
    </font>
    <font>
      <b/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47" applyFont="1" applyAlignment="1">
      <alignment horizontal="center"/>
      <protection/>
    </xf>
    <xf numFmtId="4" fontId="2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0" fillId="0" borderId="0" xfId="47" applyFont="1">
      <alignment/>
      <protection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Border="1" applyAlignment="1">
      <alignment horizontal="center"/>
      <protection/>
    </xf>
    <xf numFmtId="4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2" fillId="0" borderId="12" xfId="47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2" fillId="0" borderId="15" xfId="47" applyFont="1" applyBorder="1" applyAlignment="1">
      <alignment horizontal="left"/>
      <protection/>
    </xf>
    <xf numFmtId="0" fontId="2" fillId="0" borderId="16" xfId="47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9" xfId="47" applyFont="1" applyBorder="1">
      <alignment/>
      <protection/>
    </xf>
    <xf numFmtId="0" fontId="2" fillId="0" borderId="20" xfId="47" applyFont="1" applyBorder="1">
      <alignment/>
      <protection/>
    </xf>
    <xf numFmtId="0" fontId="2" fillId="0" borderId="21" xfId="47" applyFont="1" applyBorder="1" applyAlignment="1">
      <alignment horizontal="center"/>
      <protection/>
    </xf>
    <xf numFmtId="0" fontId="2" fillId="0" borderId="22" xfId="47" applyFont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Fill="1" applyBorder="1">
      <alignment/>
      <protection/>
    </xf>
    <xf numFmtId="4" fontId="2" fillId="0" borderId="25" xfId="47" applyNumberFormat="1" applyFont="1" applyFill="1" applyBorder="1">
      <alignment/>
      <protection/>
    </xf>
    <xf numFmtId="4" fontId="2" fillId="0" borderId="15" xfId="47" applyNumberFormat="1" applyFont="1" applyFill="1" applyBorder="1">
      <alignment/>
      <protection/>
    </xf>
    <xf numFmtId="0" fontId="2" fillId="0" borderId="26" xfId="47" applyFont="1" applyBorder="1" applyAlignment="1">
      <alignment horizontal="left"/>
      <protection/>
    </xf>
    <xf numFmtId="4" fontId="2" fillId="0" borderId="27" xfId="47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14" fontId="5" fillId="0" borderId="0" xfId="47" applyNumberFormat="1" applyFont="1">
      <alignment/>
      <protection/>
    </xf>
    <xf numFmtId="0" fontId="2" fillId="0" borderId="0" xfId="47" applyFont="1" applyBorder="1">
      <alignment/>
      <protection/>
    </xf>
    <xf numFmtId="0" fontId="8" fillId="0" borderId="12" xfId="47" applyFont="1" applyBorder="1" applyAlignment="1">
      <alignment horizontal="center"/>
      <protection/>
    </xf>
    <xf numFmtId="4" fontId="8" fillId="0" borderId="28" xfId="47" applyNumberFormat="1" applyFont="1" applyBorder="1" applyAlignment="1">
      <alignment horizontal="center"/>
      <protection/>
    </xf>
    <xf numFmtId="4" fontId="8" fillId="0" borderId="29" xfId="47" applyNumberFormat="1" applyFont="1" applyBorder="1" applyAlignment="1">
      <alignment horizontal="center"/>
      <protection/>
    </xf>
    <xf numFmtId="0" fontId="8" fillId="0" borderId="30" xfId="47" applyFont="1" applyBorder="1" applyAlignment="1">
      <alignment horizontal="center"/>
      <protection/>
    </xf>
    <xf numFmtId="0" fontId="5" fillId="0" borderId="31" xfId="47" applyFont="1" applyBorder="1" applyAlignment="1">
      <alignment horizontal="center"/>
      <protection/>
    </xf>
    <xf numFmtId="0" fontId="2" fillId="0" borderId="32" xfId="47" applyFont="1" applyBorder="1" applyAlignment="1">
      <alignment horizontal="center"/>
      <protection/>
    </xf>
    <xf numFmtId="4" fontId="2" fillId="0" borderId="33" xfId="47" applyNumberFormat="1" applyFont="1" applyBorder="1" applyAlignment="1">
      <alignment horizontal="center"/>
      <protection/>
    </xf>
    <xf numFmtId="0" fontId="5" fillId="0" borderId="16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17" xfId="47" applyFont="1" applyBorder="1" applyAlignment="1">
      <alignment horizontal="left"/>
      <protection/>
    </xf>
    <xf numFmtId="9" fontId="2" fillId="33" borderId="21" xfId="50" applyFont="1" applyFill="1" applyBorder="1" applyAlignment="1">
      <alignment horizontal="center"/>
    </xf>
    <xf numFmtId="4" fontId="1" fillId="0" borderId="0" xfId="47" applyNumberFormat="1">
      <alignment/>
      <protection/>
    </xf>
    <xf numFmtId="2" fontId="1" fillId="0" borderId="0" xfId="47" applyNumberFormat="1">
      <alignment/>
      <protection/>
    </xf>
    <xf numFmtId="9" fontId="2" fillId="33" borderId="13" xfId="50" applyFont="1" applyFill="1" applyBorder="1" applyAlignment="1">
      <alignment horizontal="center"/>
    </xf>
    <xf numFmtId="9" fontId="2" fillId="33" borderId="14" xfId="50" applyFont="1" applyFill="1" applyBorder="1" applyAlignment="1">
      <alignment horizontal="center"/>
    </xf>
    <xf numFmtId="0" fontId="2" fillId="0" borderId="32" xfId="47" applyFont="1" applyBorder="1">
      <alignment/>
      <protection/>
    </xf>
    <xf numFmtId="9" fontId="2" fillId="33" borderId="30" xfId="50" applyFont="1" applyFill="1" applyBorder="1" applyAlignment="1">
      <alignment horizontal="center"/>
    </xf>
    <xf numFmtId="4" fontId="2" fillId="33" borderId="35" xfId="47" applyNumberFormat="1" applyFont="1" applyFill="1" applyBorder="1" applyAlignment="1">
      <alignment horizontal="right"/>
      <protection/>
    </xf>
    <xf numFmtId="9" fontId="2" fillId="33" borderId="36" xfId="50" applyFont="1" applyFill="1" applyBorder="1" applyAlignment="1">
      <alignment horizontal="center"/>
    </xf>
    <xf numFmtId="4" fontId="2" fillId="33" borderId="37" xfId="47" applyNumberFormat="1" applyFont="1" applyFill="1" applyBorder="1" applyAlignment="1">
      <alignment horizontal="right"/>
      <protection/>
    </xf>
    <xf numFmtId="4" fontId="2" fillId="33" borderId="38" xfId="47" applyNumberFormat="1" applyFont="1" applyFill="1" applyBorder="1" applyAlignment="1">
      <alignment horizontal="right"/>
      <protection/>
    </xf>
    <xf numFmtId="4" fontId="2" fillId="33" borderId="24" xfId="47" applyNumberFormat="1" applyFont="1" applyFill="1" applyBorder="1" applyAlignment="1">
      <alignment horizontal="right"/>
      <protection/>
    </xf>
    <xf numFmtId="4" fontId="2" fillId="33" borderId="39" xfId="47" applyNumberFormat="1" applyFont="1" applyFill="1" applyBorder="1" applyAlignment="1">
      <alignment horizontal="right"/>
      <protection/>
    </xf>
    <xf numFmtId="4" fontId="2" fillId="33" borderId="25" xfId="47" applyNumberFormat="1" applyFont="1" applyFill="1" applyBorder="1" applyAlignment="1">
      <alignment horizontal="right"/>
      <protection/>
    </xf>
    <xf numFmtId="0" fontId="2" fillId="0" borderId="40" xfId="47" applyFont="1" applyBorder="1" applyAlignment="1">
      <alignment horizontal="left"/>
      <protection/>
    </xf>
    <xf numFmtId="0" fontId="5" fillId="0" borderId="41" xfId="47" applyFont="1" applyBorder="1" applyAlignment="1">
      <alignment horizontal="left"/>
      <protection/>
    </xf>
    <xf numFmtId="9" fontId="2" fillId="34" borderId="42" xfId="50" applyFont="1" applyFill="1" applyBorder="1" applyAlignment="1">
      <alignment horizontal="center"/>
    </xf>
    <xf numFmtId="4" fontId="2" fillId="0" borderId="12" xfId="47" applyNumberFormat="1" applyFont="1" applyFill="1" applyBorder="1">
      <alignment/>
      <protection/>
    </xf>
    <xf numFmtId="4" fontId="2" fillId="0" borderId="35" xfId="47" applyNumberFormat="1" applyFont="1" applyBorder="1">
      <alignment/>
      <protection/>
    </xf>
    <xf numFmtId="4" fontId="2" fillId="0" borderId="12" xfId="47" applyNumberFormat="1" applyFont="1" applyBorder="1" applyAlignment="1">
      <alignment horizontal="right"/>
      <protection/>
    </xf>
    <xf numFmtId="4" fontId="2" fillId="0" borderId="43" xfId="47" applyNumberFormat="1" applyFont="1" applyBorder="1" applyAlignment="1">
      <alignment horizontal="right"/>
      <protection/>
    </xf>
    <xf numFmtId="4" fontId="2" fillId="0" borderId="24" xfId="47" applyNumberFormat="1" applyFont="1" applyBorder="1" applyAlignment="1">
      <alignment horizontal="right"/>
      <protection/>
    </xf>
    <xf numFmtId="4" fontId="2" fillId="0" borderId="19" xfId="47" applyNumberFormat="1" applyFont="1" applyBorder="1" applyAlignment="1">
      <alignment horizontal="right"/>
      <protection/>
    </xf>
    <xf numFmtId="4" fontId="2" fillId="0" borderId="33" xfId="47" applyNumberFormat="1" applyFont="1" applyBorder="1" applyAlignment="1">
      <alignment horizontal="right"/>
      <protection/>
    </xf>
    <xf numFmtId="4" fontId="2" fillId="0" borderId="10" xfId="47" applyNumberFormat="1" applyFont="1" applyBorder="1" applyAlignment="1">
      <alignment horizontal="right"/>
      <protection/>
    </xf>
    <xf numFmtId="4" fontId="2" fillId="0" borderId="32" xfId="47" applyNumberFormat="1" applyFont="1" applyBorder="1" applyAlignment="1">
      <alignment horizontal="right"/>
      <protection/>
    </xf>
    <xf numFmtId="4" fontId="2" fillId="0" borderId="39" xfId="47" applyNumberFormat="1" applyFont="1" applyBorder="1" applyAlignment="1">
      <alignment horizontal="right"/>
      <protection/>
    </xf>
    <xf numFmtId="4" fontId="2" fillId="0" borderId="25" xfId="47" applyNumberFormat="1" applyFont="1" applyBorder="1" applyAlignment="1">
      <alignment horizontal="right"/>
      <protection/>
    </xf>
    <xf numFmtId="4" fontId="2" fillId="0" borderId="26" xfId="47" applyNumberFormat="1" applyFont="1" applyBorder="1">
      <alignment/>
      <protection/>
    </xf>
    <xf numFmtId="4" fontId="2" fillId="0" borderId="24" xfId="47" applyNumberFormat="1" applyFont="1" applyBorder="1">
      <alignment/>
      <protection/>
    </xf>
    <xf numFmtId="4" fontId="2" fillId="0" borderId="23" xfId="47" applyNumberFormat="1" applyFont="1" applyBorder="1">
      <alignment/>
      <protection/>
    </xf>
    <xf numFmtId="4" fontId="2" fillId="0" borderId="15" xfId="47" applyNumberFormat="1" applyFont="1" applyBorder="1">
      <alignment/>
      <protection/>
    </xf>
    <xf numFmtId="4" fontId="2" fillId="0" borderId="43" xfId="47" applyNumberFormat="1" applyFont="1" applyBorder="1">
      <alignment/>
      <protection/>
    </xf>
    <xf numFmtId="4" fontId="2" fillId="0" borderId="27" xfId="47" applyNumberFormat="1" applyFont="1" applyBorder="1">
      <alignment/>
      <protection/>
    </xf>
    <xf numFmtId="4" fontId="2" fillId="0" borderId="25" xfId="47" applyNumberFormat="1" applyFont="1" applyBorder="1">
      <alignment/>
      <protection/>
    </xf>
    <xf numFmtId="4" fontId="2" fillId="0" borderId="39" xfId="47" applyNumberFormat="1" applyFont="1" applyBorder="1">
      <alignment/>
      <protection/>
    </xf>
    <xf numFmtId="4" fontId="5" fillId="34" borderId="44" xfId="47" applyNumberFormat="1" applyFont="1" applyFill="1" applyBorder="1" applyAlignment="1">
      <alignment horizontal="right"/>
      <protection/>
    </xf>
    <xf numFmtId="0" fontId="5" fillId="0" borderId="45" xfId="47" applyFont="1" applyBorder="1" applyAlignment="1">
      <alignment horizontal="center"/>
      <protection/>
    </xf>
    <xf numFmtId="0" fontId="0" fillId="0" borderId="18" xfId="0" applyBorder="1" applyAlignment="1">
      <alignment horizontal="left"/>
    </xf>
    <xf numFmtId="9" fontId="2" fillId="33" borderId="42" xfId="50" applyFont="1" applyFill="1" applyBorder="1" applyAlignment="1">
      <alignment horizontal="center"/>
    </xf>
    <xf numFmtId="0" fontId="1" fillId="0" borderId="0" xfId="47" applyFont="1">
      <alignment/>
      <protection/>
    </xf>
    <xf numFmtId="0" fontId="2" fillId="0" borderId="46" xfId="47" applyFont="1" applyBorder="1" applyAlignment="1">
      <alignment horizontal="left"/>
      <protection/>
    </xf>
    <xf numFmtId="0" fontId="5" fillId="0" borderId="41" xfId="47" applyFont="1" applyBorder="1" applyAlignment="1">
      <alignment horizontal="center"/>
      <protection/>
    </xf>
    <xf numFmtId="0" fontId="6" fillId="0" borderId="0" xfId="47" applyFont="1">
      <alignment/>
      <protection/>
    </xf>
    <xf numFmtId="0" fontId="9" fillId="0" borderId="0" xfId="47" applyFont="1">
      <alignment/>
      <protection/>
    </xf>
    <xf numFmtId="0" fontId="2" fillId="0" borderId="27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4" fontId="4" fillId="0" borderId="0" xfId="47" applyNumberFormat="1" applyFont="1" applyAlignment="1">
      <alignment horizontal="center"/>
      <protection/>
    </xf>
    <xf numFmtId="0" fontId="2" fillId="0" borderId="48" xfId="47" applyFont="1" applyBorder="1" applyAlignment="1">
      <alignment horizontal="left"/>
      <protection/>
    </xf>
    <xf numFmtId="0" fontId="5" fillId="0" borderId="40" xfId="47" applyFont="1" applyBorder="1" applyAlignment="1">
      <alignment horizontal="left"/>
      <protection/>
    </xf>
    <xf numFmtId="4" fontId="5" fillId="34" borderId="49" xfId="47" applyNumberFormat="1" applyFont="1" applyFill="1" applyBorder="1" applyAlignment="1">
      <alignment horizontal="right"/>
      <protection/>
    </xf>
    <xf numFmtId="0" fontId="2" fillId="0" borderId="50" xfId="47" applyFont="1" applyBorder="1" applyAlignment="1">
      <alignment horizontal="left"/>
      <protection/>
    </xf>
    <xf numFmtId="0" fontId="2" fillId="0" borderId="51" xfId="47" applyFont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Border="1">
      <alignment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5" fillId="0" borderId="34" xfId="47" applyNumberFormat="1" applyFont="1" applyBorder="1" applyAlignment="1">
      <alignment horizontal="left"/>
      <protection/>
    </xf>
    <xf numFmtId="9" fontId="5" fillId="0" borderId="34" xfId="47" applyNumberFormat="1" applyFont="1" applyBorder="1" applyAlignment="1">
      <alignment horizontal="left"/>
      <protection/>
    </xf>
    <xf numFmtId="9" fontId="5" fillId="0" borderId="17" xfId="47" applyNumberFormat="1" applyFont="1" applyBorder="1" applyAlignment="1">
      <alignment horizontal="left"/>
      <protection/>
    </xf>
    <xf numFmtId="9" fontId="3" fillId="0" borderId="42" xfId="47" applyNumberFormat="1" applyFont="1" applyBorder="1" applyAlignment="1">
      <alignment horizontal="center"/>
      <protection/>
    </xf>
    <xf numFmtId="4" fontId="3" fillId="0" borderId="0" xfId="47" applyNumberFormat="1" applyFont="1">
      <alignment/>
      <protection/>
    </xf>
    <xf numFmtId="0" fontId="2" fillId="0" borderId="27" xfId="47" applyFont="1" applyBorder="1" applyAlignment="1">
      <alignment horizontal="left"/>
      <protection/>
    </xf>
    <xf numFmtId="0" fontId="2" fillId="0" borderId="48" xfId="47" applyFont="1" applyBorder="1" applyAlignment="1">
      <alignment horizontal="left"/>
      <protection/>
    </xf>
    <xf numFmtId="4" fontId="2" fillId="0" borderId="25" xfId="47" applyNumberFormat="1" applyFont="1" applyBorder="1" applyAlignment="1">
      <alignment horizontal="right"/>
      <protection/>
    </xf>
    <xf numFmtId="4" fontId="2" fillId="0" borderId="32" xfId="47" applyNumberFormat="1" applyFont="1" applyBorder="1" applyAlignment="1">
      <alignment horizontal="right"/>
      <protection/>
    </xf>
    <xf numFmtId="9" fontId="2" fillId="33" borderId="14" xfId="47" applyNumberFormat="1" applyFont="1" applyFill="1" applyBorder="1" applyAlignment="1">
      <alignment horizontal="center"/>
      <protection/>
    </xf>
    <xf numFmtId="4" fontId="2" fillId="0" borderId="50" xfId="47" applyNumberFormat="1" applyFont="1" applyBorder="1">
      <alignment/>
      <protection/>
    </xf>
    <xf numFmtId="4" fontId="2" fillId="0" borderId="10" xfId="47" applyNumberFormat="1" applyFont="1" applyBorder="1">
      <alignment/>
      <protection/>
    </xf>
    <xf numFmtId="4" fontId="2" fillId="0" borderId="33" xfId="47" applyNumberFormat="1" applyFont="1" applyBorder="1">
      <alignment/>
      <protection/>
    </xf>
    <xf numFmtId="0" fontId="2" fillId="0" borderId="52" xfId="47" applyFont="1" applyBorder="1" applyAlignment="1">
      <alignment horizontal="left"/>
      <protection/>
    </xf>
    <xf numFmtId="4" fontId="2" fillId="34" borderId="25" xfId="47" applyNumberFormat="1" applyFont="1" applyFill="1" applyBorder="1" applyAlignment="1">
      <alignment horizontal="right"/>
      <protection/>
    </xf>
    <xf numFmtId="4" fontId="2" fillId="34" borderId="39" xfId="47" applyNumberFormat="1" applyFont="1" applyFill="1" applyBorder="1" applyAlignment="1">
      <alignment horizontal="right"/>
      <protection/>
    </xf>
    <xf numFmtId="4" fontId="2" fillId="33" borderId="40" xfId="47" applyNumberFormat="1" applyFont="1" applyFill="1" applyBorder="1" applyAlignment="1">
      <alignment horizontal="right"/>
      <protection/>
    </xf>
    <xf numFmtId="4" fontId="2" fillId="33" borderId="44" xfId="47" applyNumberFormat="1" applyFont="1" applyFill="1" applyBorder="1" applyAlignment="1">
      <alignment horizontal="right"/>
      <protection/>
    </xf>
    <xf numFmtId="4" fontId="2" fillId="33" borderId="49" xfId="47" applyNumberFormat="1" applyFont="1" applyFill="1" applyBorder="1" applyAlignment="1">
      <alignment horizontal="right"/>
      <protection/>
    </xf>
    <xf numFmtId="4" fontId="4" fillId="0" borderId="0" xfId="47" applyNumberFormat="1" applyFont="1" applyFill="1" applyAlignment="1">
      <alignment horizontal="center"/>
      <protection/>
    </xf>
    <xf numFmtId="0" fontId="3" fillId="0" borderId="0" xfId="47" applyFont="1" applyFill="1">
      <alignment/>
      <protection/>
    </xf>
    <xf numFmtId="4" fontId="2" fillId="0" borderId="22" xfId="47" applyNumberFormat="1" applyFont="1" applyFill="1" applyBorder="1">
      <alignment/>
      <protection/>
    </xf>
    <xf numFmtId="4" fontId="2" fillId="0" borderId="39" xfId="47" applyNumberFormat="1" applyFont="1" applyFill="1" applyBorder="1">
      <alignment/>
      <protection/>
    </xf>
    <xf numFmtId="4" fontId="2" fillId="0" borderId="43" xfId="47" applyNumberFormat="1" applyFont="1" applyFill="1" applyBorder="1">
      <alignment/>
      <protection/>
    </xf>
    <xf numFmtId="4" fontId="2" fillId="33" borderId="32" xfId="47" applyNumberFormat="1" applyFont="1" applyFill="1" applyBorder="1" applyAlignment="1">
      <alignment horizontal="right"/>
      <protection/>
    </xf>
    <xf numFmtId="4" fontId="2" fillId="33" borderId="53" xfId="47" applyNumberFormat="1" applyFont="1" applyFill="1" applyBorder="1" applyAlignment="1">
      <alignment horizontal="right"/>
      <protection/>
    </xf>
    <xf numFmtId="4" fontId="2" fillId="33" borderId="54" xfId="47" applyNumberFormat="1" applyFont="1" applyFill="1" applyBorder="1" applyAlignment="1">
      <alignment horizontal="right"/>
      <protection/>
    </xf>
    <xf numFmtId="4" fontId="2" fillId="33" borderId="55" xfId="47" applyNumberFormat="1" applyFont="1" applyFill="1" applyBorder="1" applyAlignment="1">
      <alignment horizontal="right"/>
      <protection/>
    </xf>
    <xf numFmtId="0" fontId="8" fillId="0" borderId="12" xfId="47" applyFont="1" applyFill="1" applyBorder="1" applyAlignment="1">
      <alignment horizontal="center"/>
      <protection/>
    </xf>
    <xf numFmtId="0" fontId="3" fillId="0" borderId="45" xfId="47" applyFont="1" applyFill="1" applyBorder="1">
      <alignment/>
      <protection/>
    </xf>
    <xf numFmtId="4" fontId="4" fillId="0" borderId="0" xfId="47" applyNumberFormat="1" applyFont="1" applyFill="1" applyBorder="1" applyAlignment="1">
      <alignment horizontal="center"/>
      <protection/>
    </xf>
    <xf numFmtId="0" fontId="2" fillId="0" borderId="32" xfId="47" applyFont="1" applyFill="1" applyBorder="1" applyAlignment="1">
      <alignment horizontal="center"/>
      <protection/>
    </xf>
    <xf numFmtId="4" fontId="2" fillId="0" borderId="43" xfId="47" applyNumberFormat="1" applyFont="1" applyFill="1" applyBorder="1" applyAlignment="1">
      <alignment horizontal="right"/>
      <protection/>
    </xf>
    <xf numFmtId="4" fontId="2" fillId="0" borderId="33" xfId="47" applyNumberFormat="1" applyFont="1" applyFill="1" applyBorder="1" applyAlignment="1">
      <alignment horizontal="right"/>
      <protection/>
    </xf>
    <xf numFmtId="4" fontId="2" fillId="0" borderId="39" xfId="47" applyNumberFormat="1" applyFont="1" applyFill="1" applyBorder="1" applyAlignment="1">
      <alignment horizontal="right"/>
      <protection/>
    </xf>
    <xf numFmtId="4" fontId="5" fillId="0" borderId="56" xfId="47" applyNumberFormat="1" applyFont="1" applyFill="1" applyBorder="1" applyAlignment="1">
      <alignment horizontal="right"/>
      <protection/>
    </xf>
    <xf numFmtId="0" fontId="5" fillId="0" borderId="34" xfId="47" applyFont="1" applyFill="1" applyBorder="1" applyAlignment="1">
      <alignment horizontal="left"/>
      <protection/>
    </xf>
    <xf numFmtId="4" fontId="2" fillId="0" borderId="33" xfId="47" applyNumberFormat="1" applyFont="1" applyFill="1" applyBorder="1">
      <alignment/>
      <protection/>
    </xf>
    <xf numFmtId="4" fontId="5" fillId="0" borderId="44" xfId="47" applyNumberFormat="1" applyFont="1" applyFill="1" applyBorder="1" applyAlignment="1">
      <alignment horizontal="right"/>
      <protection/>
    </xf>
    <xf numFmtId="4" fontId="5" fillId="0" borderId="34" xfId="47" applyNumberFormat="1" applyFont="1" applyFill="1" applyBorder="1" applyAlignment="1">
      <alignment horizontal="left"/>
      <protection/>
    </xf>
    <xf numFmtId="4" fontId="2" fillId="0" borderId="25" xfId="47" applyNumberFormat="1" applyFont="1" applyFill="1" applyBorder="1" applyAlignment="1">
      <alignment horizontal="right"/>
      <protection/>
    </xf>
    <xf numFmtId="4" fontId="5" fillId="0" borderId="49" xfId="47" applyNumberFormat="1" applyFont="1" applyFill="1" applyBorder="1" applyAlignment="1">
      <alignment horizontal="right"/>
      <protection/>
    </xf>
    <xf numFmtId="0" fontId="2" fillId="0" borderId="46" xfId="47" applyFont="1" applyBorder="1" applyAlignment="1">
      <alignment horizontal="center"/>
      <protection/>
    </xf>
    <xf numFmtId="4" fontId="2" fillId="0" borderId="46" xfId="47" applyNumberFormat="1" applyFont="1" applyBorder="1">
      <alignment/>
      <protection/>
    </xf>
    <xf numFmtId="0" fontId="3" fillId="0" borderId="46" xfId="47" applyFont="1" applyBorder="1">
      <alignment/>
      <protection/>
    </xf>
    <xf numFmtId="0" fontId="5" fillId="0" borderId="40" xfId="47" applyFont="1" applyBorder="1">
      <alignment/>
      <protection/>
    </xf>
    <xf numFmtId="4" fontId="5" fillId="0" borderId="44" xfId="47" applyNumberFormat="1" applyFont="1" applyBorder="1">
      <alignment/>
      <protection/>
    </xf>
    <xf numFmtId="4" fontId="2" fillId="0" borderId="0" xfId="47" applyNumberFormat="1" applyFont="1" applyAlignment="1">
      <alignment horizontal="right"/>
      <protection/>
    </xf>
    <xf numFmtId="3" fontId="2" fillId="0" borderId="0" xfId="47" applyNumberFormat="1" applyFont="1" applyAlignment="1">
      <alignment horizontal="right"/>
      <protection/>
    </xf>
    <xf numFmtId="0" fontId="3" fillId="0" borderId="46" xfId="47" applyFont="1" applyFill="1" applyBorder="1">
      <alignment/>
      <protection/>
    </xf>
    <xf numFmtId="0" fontId="2" fillId="0" borderId="42" xfId="47" applyFont="1" applyBorder="1" applyAlignment="1">
      <alignment horizontal="center"/>
      <protection/>
    </xf>
    <xf numFmtId="4" fontId="2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4" fontId="2" fillId="0" borderId="24" xfId="47" applyNumberFormat="1" applyFont="1" applyBorder="1" applyAlignment="1">
      <alignment horizontal="right"/>
      <protection/>
    </xf>
    <xf numFmtId="4" fontId="2" fillId="0" borderId="43" xfId="47" applyNumberFormat="1" applyFont="1" applyFill="1" applyBorder="1">
      <alignment/>
      <protection/>
    </xf>
    <xf numFmtId="0" fontId="0" fillId="0" borderId="0" xfId="0" applyAlignment="1">
      <alignment horizontal="center"/>
    </xf>
    <xf numFmtId="4" fontId="2" fillId="0" borderId="0" xfId="47" applyNumberFormat="1" applyFont="1" applyAlignment="1">
      <alignment horizontal="center"/>
      <protection/>
    </xf>
    <xf numFmtId="3" fontId="2" fillId="0" borderId="0" xfId="47" applyNumberFormat="1" applyFont="1" applyAlignment="1">
      <alignment horizontal="center"/>
      <protection/>
    </xf>
    <xf numFmtId="4" fontId="2" fillId="0" borderId="12" xfId="47" applyNumberFormat="1" applyFont="1" applyFill="1" applyBorder="1" applyAlignment="1">
      <alignment horizontal="right"/>
      <protection/>
    </xf>
    <xf numFmtId="4" fontId="0" fillId="0" borderId="0" xfId="47" applyNumberFormat="1" applyFont="1">
      <alignment/>
      <protection/>
    </xf>
    <xf numFmtId="169" fontId="2" fillId="0" borderId="24" xfId="47" applyNumberFormat="1" applyFont="1" applyBorder="1">
      <alignment/>
      <protection/>
    </xf>
    <xf numFmtId="0" fontId="2" fillId="0" borderId="0" xfId="47" applyFont="1" applyBorder="1" applyAlignment="1">
      <alignment horizontal="left"/>
      <protection/>
    </xf>
    <xf numFmtId="4" fontId="2" fillId="0" borderId="15" xfId="47" applyNumberFormat="1" applyFont="1" applyBorder="1" applyAlignment="1">
      <alignment horizontal="right"/>
      <protection/>
    </xf>
    <xf numFmtId="4" fontId="2" fillId="0" borderId="50" xfId="47" applyNumberFormat="1" applyFont="1" applyBorder="1" applyAlignment="1">
      <alignment horizontal="right"/>
      <protection/>
    </xf>
    <xf numFmtId="4" fontId="2" fillId="0" borderId="27" xfId="47" applyNumberFormat="1" applyFont="1" applyBorder="1" applyAlignment="1">
      <alignment horizontal="right"/>
      <protection/>
    </xf>
    <xf numFmtId="2" fontId="2" fillId="0" borderId="0" xfId="47" applyNumberFormat="1" applyFont="1" applyAlignment="1">
      <alignment horizontal="right"/>
      <protection/>
    </xf>
    <xf numFmtId="2" fontId="2" fillId="0" borderId="0" xfId="47" applyNumberFormat="1" applyFont="1" applyAlignment="1">
      <alignment horizontal="center"/>
      <protection/>
    </xf>
    <xf numFmtId="4" fontId="2" fillId="34" borderId="57" xfId="47" applyNumberFormat="1" applyFont="1" applyFill="1" applyBorder="1" applyAlignment="1">
      <alignment horizontal="right"/>
      <protection/>
    </xf>
    <xf numFmtId="4" fontId="2" fillId="0" borderId="26" xfId="47" applyNumberFormat="1" applyFont="1" applyBorder="1">
      <alignment/>
      <protection/>
    </xf>
    <xf numFmtId="4" fontId="2" fillId="0" borderId="43" xfId="47" applyNumberFormat="1" applyFont="1" applyBorder="1" applyAlignment="1">
      <alignment horizontal="right"/>
      <protection/>
    </xf>
    <xf numFmtId="4" fontId="2" fillId="0" borderId="51" xfId="47" applyNumberFormat="1" applyFont="1" applyBorder="1">
      <alignment/>
      <protection/>
    </xf>
    <xf numFmtId="4" fontId="2" fillId="0" borderId="35" xfId="47" applyNumberFormat="1" applyFont="1" applyBorder="1">
      <alignment/>
      <protection/>
    </xf>
    <xf numFmtId="4" fontId="2" fillId="0" borderId="33" xfId="47" applyNumberFormat="1" applyFont="1" applyBorder="1" applyAlignment="1">
      <alignment horizontal="right"/>
      <protection/>
    </xf>
    <xf numFmtId="4" fontId="2" fillId="0" borderId="35" xfId="47" applyNumberFormat="1" applyFont="1" applyFill="1" applyBorder="1">
      <alignment/>
      <protection/>
    </xf>
    <xf numFmtId="4" fontId="2" fillId="35" borderId="35" xfId="47" applyNumberFormat="1" applyFont="1" applyFill="1" applyBorder="1">
      <alignment/>
      <protection/>
    </xf>
    <xf numFmtId="4" fontId="2" fillId="35" borderId="24" xfId="47" applyNumberFormat="1" applyFont="1" applyFill="1" applyBorder="1" applyAlignment="1">
      <alignment horizontal="right"/>
      <protection/>
    </xf>
    <xf numFmtId="4" fontId="2" fillId="35" borderId="10" xfId="47" applyNumberFormat="1" applyFont="1" applyFill="1" applyBorder="1" applyAlignment="1">
      <alignment horizontal="right"/>
      <protection/>
    </xf>
    <xf numFmtId="4" fontId="2" fillId="35" borderId="25" xfId="47" applyNumberFormat="1" applyFont="1" applyFill="1" applyBorder="1" applyAlignment="1">
      <alignment horizontal="right"/>
      <protection/>
    </xf>
    <xf numFmtId="4" fontId="2" fillId="0" borderId="10" xfId="47" applyNumberFormat="1" applyFont="1" applyBorder="1" applyAlignment="1">
      <alignment horizontal="right"/>
      <protection/>
    </xf>
    <xf numFmtId="4" fontId="2" fillId="0" borderId="24" xfId="47" applyNumberFormat="1" applyFont="1" applyFill="1" applyBorder="1" applyAlignment="1">
      <alignment horizontal="right"/>
      <protection/>
    </xf>
    <xf numFmtId="4" fontId="2" fillId="0" borderId="10" xfId="47" applyNumberFormat="1" applyFont="1" applyFill="1" applyBorder="1" applyAlignment="1">
      <alignment horizontal="right"/>
      <protection/>
    </xf>
    <xf numFmtId="0" fontId="2" fillId="0" borderId="27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4" fontId="4" fillId="0" borderId="0" xfId="47" applyNumberFormat="1" applyFont="1" applyAlignment="1">
      <alignment horizontal="center"/>
      <protection/>
    </xf>
    <xf numFmtId="4" fontId="5" fillId="0" borderId="16" xfId="47" applyNumberFormat="1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6" xfId="47" applyFont="1" applyBorder="1" applyAlignment="1">
      <alignment horizontal="center"/>
      <protection/>
    </xf>
    <xf numFmtId="0" fontId="2" fillId="0" borderId="26" xfId="47" applyFont="1" applyBorder="1" applyAlignment="1">
      <alignment horizontal="left"/>
      <protection/>
    </xf>
    <xf numFmtId="0" fontId="2" fillId="0" borderId="58" xfId="47" applyFont="1" applyBorder="1" applyAlignment="1">
      <alignment horizontal="left"/>
      <protection/>
    </xf>
    <xf numFmtId="0" fontId="2" fillId="0" borderId="15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22" xfId="47" applyFont="1" applyBorder="1" applyAlignment="1">
      <alignment horizontal="left"/>
      <protection/>
    </xf>
    <xf numFmtId="0" fontId="5" fillId="0" borderId="16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17" xfId="47" applyFont="1" applyBorder="1" applyAlignment="1">
      <alignment horizontal="left"/>
      <protection/>
    </xf>
    <xf numFmtId="0" fontId="2" fillId="0" borderId="48" xfId="47" applyFont="1" applyBorder="1" applyAlignment="1">
      <alignment horizontal="left"/>
      <protection/>
    </xf>
    <xf numFmtId="4" fontId="5" fillId="0" borderId="34" xfId="47" applyNumberFormat="1" applyFont="1" applyBorder="1" applyAlignment="1">
      <alignment horizontal="center"/>
      <protection/>
    </xf>
    <xf numFmtId="4" fontId="5" fillId="0" borderId="17" xfId="47" applyNumberFormat="1" applyFont="1" applyBorder="1" applyAlignment="1">
      <alignment horizontal="center"/>
      <protection/>
    </xf>
    <xf numFmtId="0" fontId="5" fillId="0" borderId="34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/>
      <protection/>
    </xf>
    <xf numFmtId="0" fontId="0" fillId="0" borderId="18" xfId="0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OJE" xfId="47"/>
    <cellStyle name="Followed Hyperlink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G31" sqref="G31"/>
    </sheetView>
  </sheetViews>
  <sheetFormatPr defaultColWidth="9.00390625" defaultRowHeight="12.75"/>
  <cols>
    <col min="2" max="3" width="4.875" style="0" customWidth="1"/>
    <col min="6" max="6" width="8.75390625" style="0" customWidth="1"/>
  </cols>
  <sheetData>
    <row r="1" spans="2:4" ht="12.75">
      <c r="B1" s="28"/>
      <c r="C1" s="28"/>
      <c r="D1" s="28" t="s">
        <v>22</v>
      </c>
    </row>
    <row r="2" spans="2:4" ht="12.75">
      <c r="B2" s="28"/>
      <c r="C2" s="28"/>
      <c r="D2" s="28"/>
    </row>
    <row r="3" spans="2:3" ht="12.75">
      <c r="B3" s="28"/>
      <c r="C3" s="28"/>
    </row>
    <row r="4" spans="2:4" ht="12.75">
      <c r="B4" s="155">
        <v>109</v>
      </c>
      <c r="C4" s="155"/>
      <c r="D4" t="s">
        <v>23</v>
      </c>
    </row>
    <row r="5" spans="2:3" ht="12.75">
      <c r="B5" s="155"/>
      <c r="C5" s="155"/>
    </row>
    <row r="6" spans="2:4" ht="12.75">
      <c r="B6" s="155">
        <v>110</v>
      </c>
      <c r="C6" s="155"/>
      <c r="D6" t="s">
        <v>24</v>
      </c>
    </row>
    <row r="7" spans="2:3" ht="12.75">
      <c r="B7" s="155"/>
      <c r="C7" s="155"/>
    </row>
    <row r="8" spans="2:4" ht="12.75">
      <c r="B8" s="155">
        <v>111</v>
      </c>
      <c r="C8" s="155"/>
      <c r="D8" t="s">
        <v>25</v>
      </c>
    </row>
    <row r="9" spans="2:3" ht="12.75">
      <c r="B9" s="155"/>
      <c r="C9" s="155"/>
    </row>
    <row r="10" spans="2:4" ht="12.75">
      <c r="B10" s="155">
        <v>112</v>
      </c>
      <c r="C10" s="155"/>
      <c r="D10" t="s">
        <v>122</v>
      </c>
    </row>
    <row r="11" spans="2:3" ht="12.75">
      <c r="B11" s="155"/>
      <c r="C11" s="155"/>
    </row>
    <row r="12" spans="2:4" ht="12.75">
      <c r="B12" s="155">
        <v>113</v>
      </c>
      <c r="C12" s="155"/>
      <c r="D12" t="s">
        <v>26</v>
      </c>
    </row>
    <row r="13" spans="2:3" ht="12.75">
      <c r="B13" s="155"/>
      <c r="C13" s="155"/>
    </row>
    <row r="14" spans="2:4" ht="12.75">
      <c r="B14" s="155">
        <v>114</v>
      </c>
      <c r="C14" s="155"/>
      <c r="D14" t="s">
        <v>27</v>
      </c>
    </row>
    <row r="15" spans="2:3" ht="12.75">
      <c r="B15" s="155"/>
      <c r="C15" s="155"/>
    </row>
    <row r="16" spans="2:4" ht="12.75">
      <c r="B16" s="155">
        <v>115</v>
      </c>
      <c r="C16" s="155"/>
      <c r="D16" t="s">
        <v>28</v>
      </c>
    </row>
    <row r="17" spans="2:3" ht="12.75">
      <c r="B17" s="155"/>
      <c r="C17" s="155"/>
    </row>
    <row r="18" spans="2:4" ht="12.75">
      <c r="B18" s="155">
        <v>116</v>
      </c>
      <c r="C18" s="155"/>
      <c r="D18" t="s">
        <v>29</v>
      </c>
    </row>
    <row r="19" spans="2:3" ht="12.75">
      <c r="B19" s="155"/>
      <c r="C19" s="155"/>
    </row>
    <row r="20" spans="2:4" ht="12.75">
      <c r="B20" s="155">
        <v>117</v>
      </c>
      <c r="C20" s="155"/>
      <c r="D20" t="s">
        <v>30</v>
      </c>
    </row>
    <row r="21" spans="2:3" ht="12.75">
      <c r="B21" s="155"/>
      <c r="C21" s="155"/>
    </row>
    <row r="22" spans="2:4" ht="12.75">
      <c r="B22" s="155">
        <v>118</v>
      </c>
      <c r="C22" s="155"/>
      <c r="D22" t="s">
        <v>31</v>
      </c>
    </row>
    <row r="23" spans="2:3" ht="12.75">
      <c r="B23" s="155"/>
      <c r="C23" s="155"/>
    </row>
    <row r="24" spans="2:4" ht="12.75">
      <c r="B24" s="155">
        <v>119</v>
      </c>
      <c r="C24" s="155"/>
      <c r="D24" t="s">
        <v>32</v>
      </c>
    </row>
    <row r="25" spans="2:3" ht="12.75">
      <c r="B25" s="27"/>
      <c r="C25" s="27"/>
    </row>
    <row r="26" spans="2:3" ht="12.75">
      <c r="B26" s="27"/>
      <c r="C26" s="27"/>
    </row>
  </sheetData>
  <sheetProtection/>
  <printOptions/>
  <pageMargins left="0.7874015748031497" right="0.7874015748031497" top="0.984251968503937" bottom="0.984251968503937" header="0.5118110236220472" footer="0.5118110236220472"/>
  <pageSetup firstPageNumber="87" useFirstPageNumber="1" horizontalDpi="600" verticalDpi="600" orientation="portrait" paperSize="9" r:id="rId1"/>
  <headerFooter alignWithMargins="0">
    <oddFooter>&amp;LZákladní školy - obsah&amp;R108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7">
      <selection activeCell="P32" sqref="P3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5.25390625" style="4" customWidth="1"/>
    <col min="12" max="16384" width="9.125" style="5" customWidth="1"/>
  </cols>
  <sheetData>
    <row r="1" spans="1:9" ht="15">
      <c r="A1" s="29" t="s">
        <v>69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70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198</v>
      </c>
      <c r="B7" s="189"/>
      <c r="C7" s="24">
        <v>2999400</v>
      </c>
      <c r="D7" s="22">
        <v>3773800</v>
      </c>
      <c r="E7" s="171">
        <v>3773801.35</v>
      </c>
      <c r="F7" s="43">
        <f aca="true" t="shared" si="0" ref="F7:F16">E7/D7</f>
        <v>1.0000003577296095</v>
      </c>
      <c r="G7" s="21">
        <v>0</v>
      </c>
      <c r="H7" s="21">
        <v>0</v>
      </c>
      <c r="I7" s="61">
        <v>0</v>
      </c>
      <c r="J7" s="43">
        <f aca="true" t="shared" si="1" ref="J7:J16">IF(ISERR(I7/H7),0,I7/H7)</f>
        <v>0</v>
      </c>
    </row>
    <row r="8" spans="1:10" ht="15" customHeight="1">
      <c r="A8" s="13" t="s">
        <v>197</v>
      </c>
      <c r="B8" s="20"/>
      <c r="C8" s="162">
        <v>0</v>
      </c>
      <c r="D8" s="64">
        <v>1199900</v>
      </c>
      <c r="E8" s="64">
        <v>1199900</v>
      </c>
      <c r="F8" s="43">
        <f t="shared" si="0"/>
        <v>1</v>
      </c>
      <c r="G8" s="132">
        <v>0</v>
      </c>
      <c r="H8" s="63">
        <v>0</v>
      </c>
      <c r="I8" s="64">
        <v>0</v>
      </c>
      <c r="J8" s="46">
        <f t="shared" si="1"/>
        <v>0</v>
      </c>
    </row>
    <row r="9" spans="1:10" ht="15" customHeight="1">
      <c r="A9" s="13" t="s">
        <v>177</v>
      </c>
      <c r="B9" s="20"/>
      <c r="C9" s="162">
        <v>0</v>
      </c>
      <c r="D9" s="64">
        <v>335000</v>
      </c>
      <c r="E9" s="64">
        <v>334922.5</v>
      </c>
      <c r="F9" s="43">
        <f t="shared" si="0"/>
        <v>0.9997686567164179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230</v>
      </c>
      <c r="B10" s="16"/>
      <c r="C10" s="162">
        <v>0</v>
      </c>
      <c r="D10" s="64">
        <v>26000</v>
      </c>
      <c r="E10" s="64">
        <v>25914</v>
      </c>
      <c r="F10" s="43">
        <f t="shared" si="0"/>
        <v>0.9966923076923077</v>
      </c>
      <c r="G10" s="132">
        <v>0</v>
      </c>
      <c r="H10" s="63">
        <v>0</v>
      </c>
      <c r="I10" s="64">
        <v>0</v>
      </c>
      <c r="J10" s="46">
        <f t="shared" si="1"/>
        <v>0</v>
      </c>
    </row>
    <row r="11" spans="1:10" ht="15" customHeight="1">
      <c r="A11" s="13" t="s">
        <v>176</v>
      </c>
      <c r="B11" s="20"/>
      <c r="C11" s="162">
        <v>0</v>
      </c>
      <c r="D11" s="64">
        <v>15000</v>
      </c>
      <c r="E11" s="64">
        <v>15000</v>
      </c>
      <c r="F11" s="43">
        <f t="shared" si="0"/>
        <v>1</v>
      </c>
      <c r="G11" s="132">
        <v>0</v>
      </c>
      <c r="H11" s="63">
        <v>0</v>
      </c>
      <c r="I11" s="64">
        <v>0</v>
      </c>
      <c r="J11" s="46">
        <f t="shared" si="1"/>
        <v>0</v>
      </c>
    </row>
    <row r="12" spans="1:10" ht="15" customHeight="1">
      <c r="A12" s="13" t="s">
        <v>171</v>
      </c>
      <c r="B12" s="16"/>
      <c r="C12" s="162">
        <v>0</v>
      </c>
      <c r="D12" s="64">
        <v>181100</v>
      </c>
      <c r="E12" s="64">
        <v>181010</v>
      </c>
      <c r="F12" s="43">
        <f t="shared" si="0"/>
        <v>0.9995030369961347</v>
      </c>
      <c r="G12" s="132">
        <v>0</v>
      </c>
      <c r="H12" s="63">
        <v>0</v>
      </c>
      <c r="I12" s="64">
        <v>0</v>
      </c>
      <c r="J12" s="46">
        <f t="shared" si="1"/>
        <v>0</v>
      </c>
    </row>
    <row r="13" spans="1:10" ht="15" customHeight="1">
      <c r="A13" s="190" t="s">
        <v>58</v>
      </c>
      <c r="B13" s="191"/>
      <c r="C13" s="162">
        <v>500000</v>
      </c>
      <c r="D13" s="64">
        <v>500000</v>
      </c>
      <c r="E13" s="64">
        <v>477500</v>
      </c>
      <c r="F13" s="43">
        <f t="shared" si="0"/>
        <v>0.955</v>
      </c>
      <c r="G13" s="132">
        <v>0</v>
      </c>
      <c r="H13" s="63">
        <v>0</v>
      </c>
      <c r="I13" s="64">
        <v>0</v>
      </c>
      <c r="J13" s="46">
        <f t="shared" si="1"/>
        <v>0</v>
      </c>
    </row>
    <row r="14" spans="1:10" ht="15" customHeight="1">
      <c r="A14" s="190" t="s">
        <v>59</v>
      </c>
      <c r="B14" s="192"/>
      <c r="C14" s="162">
        <v>2200000</v>
      </c>
      <c r="D14" s="64">
        <v>3118000</v>
      </c>
      <c r="E14" s="64">
        <v>3117971.84</v>
      </c>
      <c r="F14" s="43">
        <f t="shared" si="0"/>
        <v>0.9999909685695958</v>
      </c>
      <c r="G14" s="132">
        <v>0</v>
      </c>
      <c r="H14" s="63">
        <v>0</v>
      </c>
      <c r="I14" s="64">
        <v>0</v>
      </c>
      <c r="J14" s="46">
        <f t="shared" si="1"/>
        <v>0</v>
      </c>
    </row>
    <row r="15" spans="1:10" ht="15" customHeight="1">
      <c r="A15" s="13" t="s">
        <v>68</v>
      </c>
      <c r="B15" s="20"/>
      <c r="C15" s="163">
        <v>1000</v>
      </c>
      <c r="D15" s="67">
        <v>2033700</v>
      </c>
      <c r="E15" s="67">
        <v>2011719.05</v>
      </c>
      <c r="F15" s="43">
        <f t="shared" si="0"/>
        <v>0.9891916457687958</v>
      </c>
      <c r="G15" s="133">
        <v>850000</v>
      </c>
      <c r="H15" s="66">
        <v>1263400</v>
      </c>
      <c r="I15" s="67">
        <v>1263364.81</v>
      </c>
      <c r="J15" s="43">
        <f>I15/H15</f>
        <v>0.9999721465885706</v>
      </c>
    </row>
    <row r="16" spans="1:10" ht="15" customHeight="1" thickBot="1">
      <c r="A16" s="181" t="s">
        <v>90</v>
      </c>
      <c r="B16" s="182"/>
      <c r="C16" s="164">
        <v>0</v>
      </c>
      <c r="D16" s="70">
        <v>18700</v>
      </c>
      <c r="E16" s="70">
        <v>18697</v>
      </c>
      <c r="F16" s="43">
        <f t="shared" si="0"/>
        <v>0.9998395721925134</v>
      </c>
      <c r="G16" s="134">
        <v>0</v>
      </c>
      <c r="H16" s="69">
        <v>0</v>
      </c>
      <c r="I16" s="70">
        <v>0</v>
      </c>
      <c r="J16" s="47">
        <f t="shared" si="1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355700</v>
      </c>
      <c r="D18" s="72">
        <v>191400</v>
      </c>
      <c r="E18" s="61">
        <v>191323.02</v>
      </c>
      <c r="F18" s="43">
        <f aca="true" t="shared" si="2" ref="F18:F42">E18/D18</f>
        <v>0.9995978056426331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447400</v>
      </c>
      <c r="D19" s="61">
        <v>1103100</v>
      </c>
      <c r="E19" s="61">
        <v>1103088.37</v>
      </c>
      <c r="F19" s="43">
        <f t="shared" si="2"/>
        <v>0.999989456984861</v>
      </c>
      <c r="G19" s="96">
        <v>30000</v>
      </c>
      <c r="H19" s="96">
        <v>51000</v>
      </c>
      <c r="I19" s="61">
        <v>50910.16</v>
      </c>
      <c r="J19" s="43">
        <f>I19/H19</f>
        <v>0.9982384313725491</v>
      </c>
    </row>
    <row r="20" spans="1:10" ht="15" customHeight="1">
      <c r="A20" s="18" t="s">
        <v>125</v>
      </c>
      <c r="B20" s="19">
        <v>501</v>
      </c>
      <c r="C20" s="71">
        <v>2200000</v>
      </c>
      <c r="D20" s="61">
        <v>3129800</v>
      </c>
      <c r="E20" s="61">
        <v>3129785.84</v>
      </c>
      <c r="F20" s="43">
        <f t="shared" si="2"/>
        <v>0.9999954757492491</v>
      </c>
      <c r="G20" s="96">
        <v>60000</v>
      </c>
      <c r="H20" s="96">
        <v>152000</v>
      </c>
      <c r="I20" s="61">
        <v>150162.95</v>
      </c>
      <c r="J20" s="43">
        <f>I20/H20</f>
        <v>0.9879141447368421</v>
      </c>
    </row>
    <row r="21" spans="1:15" ht="15" customHeight="1">
      <c r="A21" s="10" t="s">
        <v>126</v>
      </c>
      <c r="B21" s="11">
        <v>502</v>
      </c>
      <c r="C21" s="74">
        <v>620000</v>
      </c>
      <c r="D21" s="72">
        <v>1081200</v>
      </c>
      <c r="E21" s="72">
        <v>1081134.13</v>
      </c>
      <c r="F21" s="43">
        <f t="shared" si="2"/>
        <v>0.9999390769515353</v>
      </c>
      <c r="G21" s="123">
        <v>90000</v>
      </c>
      <c r="H21" s="123">
        <v>127600</v>
      </c>
      <c r="I21" s="72">
        <v>127518.42</v>
      </c>
      <c r="J21" s="43">
        <f>I21/H21</f>
        <v>0.99936065830721</v>
      </c>
      <c r="O21" s="5" t="s">
        <v>234</v>
      </c>
    </row>
    <row r="22" spans="1:10" ht="15" customHeight="1">
      <c r="A22" s="10" t="s">
        <v>127</v>
      </c>
      <c r="B22" s="11">
        <v>502</v>
      </c>
      <c r="C22" s="74">
        <v>580000</v>
      </c>
      <c r="D22" s="72">
        <v>736900</v>
      </c>
      <c r="E22" s="72">
        <v>736833.23</v>
      </c>
      <c r="F22" s="43">
        <f t="shared" si="2"/>
        <v>0.9999093906907314</v>
      </c>
      <c r="G22" s="123">
        <v>40000</v>
      </c>
      <c r="H22" s="123">
        <v>74800</v>
      </c>
      <c r="I22" s="72">
        <v>74743.77</v>
      </c>
      <c r="J22" s="43">
        <f>I22/H22</f>
        <v>0.9992482620320856</v>
      </c>
    </row>
    <row r="23" spans="1:10" ht="15" customHeight="1">
      <c r="A23" s="10" t="s">
        <v>128</v>
      </c>
      <c r="B23" s="11">
        <v>502</v>
      </c>
      <c r="C23" s="74">
        <v>180000</v>
      </c>
      <c r="D23" s="72">
        <v>250300</v>
      </c>
      <c r="E23" s="72">
        <v>250221.39</v>
      </c>
      <c r="F23" s="43">
        <f t="shared" si="2"/>
        <v>0.9996859368757491</v>
      </c>
      <c r="G23" s="123">
        <v>20000</v>
      </c>
      <c r="H23" s="123">
        <v>63600</v>
      </c>
      <c r="I23" s="72">
        <v>63513.61</v>
      </c>
      <c r="J23" s="43">
        <f>I23/H23</f>
        <v>0.9986416666666666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50300</v>
      </c>
      <c r="E24" s="72">
        <v>50272.6</v>
      </c>
      <c r="F24" s="43">
        <f t="shared" si="2"/>
        <v>0.999455268389662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7500</v>
      </c>
      <c r="I25" s="72">
        <v>-456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100500</v>
      </c>
      <c r="D26" s="72">
        <v>127000</v>
      </c>
      <c r="E26" s="72">
        <v>126992.17</v>
      </c>
      <c r="F26" s="43">
        <f t="shared" si="2"/>
        <v>0.9999383464566929</v>
      </c>
      <c r="G26" s="123">
        <v>0</v>
      </c>
      <c r="H26" s="123">
        <v>14200</v>
      </c>
      <c r="I26" s="72">
        <v>14110</v>
      </c>
      <c r="J26" s="43">
        <f>I26/H26</f>
        <v>0.9936619718309859</v>
      </c>
    </row>
    <row r="27" spans="1:10" ht="15" customHeight="1">
      <c r="A27" s="10" t="s">
        <v>193</v>
      </c>
      <c r="B27" s="11">
        <v>512</v>
      </c>
      <c r="C27" s="74">
        <v>40000</v>
      </c>
      <c r="D27" s="72">
        <v>47500</v>
      </c>
      <c r="E27" s="72">
        <v>47430</v>
      </c>
      <c r="F27" s="43">
        <f t="shared" si="2"/>
        <v>0.9985263157894737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4000</v>
      </c>
      <c r="D28" s="72">
        <v>300</v>
      </c>
      <c r="E28" s="72">
        <v>263</v>
      </c>
      <c r="F28" s="43">
        <f t="shared" si="2"/>
        <v>0.8766666666666667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1036700</v>
      </c>
      <c r="D29" s="72">
        <v>3083000</v>
      </c>
      <c r="E29" s="72">
        <v>3039122.53</v>
      </c>
      <c r="F29" s="43">
        <f t="shared" si="2"/>
        <v>0.9857679305870904</v>
      </c>
      <c r="G29" s="123">
        <v>0</v>
      </c>
      <c r="H29" s="123">
        <v>42500</v>
      </c>
      <c r="I29" s="72">
        <v>42491.93</v>
      </c>
      <c r="J29" s="43">
        <f>I29/H29</f>
        <v>0.9998101176470588</v>
      </c>
    </row>
    <row r="30" spans="1:10" ht="15" customHeight="1">
      <c r="A30" s="10" t="s">
        <v>225</v>
      </c>
      <c r="B30" s="11">
        <v>521</v>
      </c>
      <c r="C30" s="74">
        <v>0</v>
      </c>
      <c r="D30" s="72">
        <v>912500</v>
      </c>
      <c r="E30" s="72">
        <v>912428</v>
      </c>
      <c r="F30" s="43">
        <f t="shared" si="2"/>
        <v>0.999921095890411</v>
      </c>
      <c r="G30" s="123">
        <v>360000</v>
      </c>
      <c r="H30" s="123">
        <v>430400</v>
      </c>
      <c r="I30" s="72">
        <v>430402</v>
      </c>
      <c r="J30" s="43">
        <f>I30/H30</f>
        <v>1.0000046468401487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301700</v>
      </c>
      <c r="E31" s="72">
        <v>301615</v>
      </c>
      <c r="F31" s="43">
        <f>E31/D31</f>
        <v>0.9997182631753397</v>
      </c>
      <c r="G31" s="123">
        <v>12000</v>
      </c>
      <c r="H31" s="123">
        <v>16400</v>
      </c>
      <c r="I31" s="72">
        <v>16308</v>
      </c>
      <c r="J31" s="43">
        <f>I31/H31</f>
        <v>0.994390243902439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39300</v>
      </c>
      <c r="E32" s="72">
        <v>39248.56</v>
      </c>
      <c r="F32" s="43">
        <f>E32/D32</f>
        <v>0.9986910941475826</v>
      </c>
      <c r="G32" s="123">
        <v>0</v>
      </c>
      <c r="H32" s="123">
        <v>1000</v>
      </c>
      <c r="I32" s="72">
        <v>974.4</v>
      </c>
      <c r="J32" s="43">
        <f>I32/H32</f>
        <v>0.9743999999999999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200</v>
      </c>
      <c r="I33" s="72">
        <v>121</v>
      </c>
      <c r="J33" s="43">
        <f>I33/H33</f>
        <v>0.605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233</v>
      </c>
      <c r="B38" s="11">
        <v>549</v>
      </c>
      <c r="C38" s="74">
        <v>40000</v>
      </c>
      <c r="D38" s="72">
        <v>25500</v>
      </c>
      <c r="E38" s="72">
        <v>25405</v>
      </c>
      <c r="F38" s="43">
        <f t="shared" si="2"/>
        <v>0.9962745098039215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95900</v>
      </c>
      <c r="D39" s="72">
        <v>121100</v>
      </c>
      <c r="E39" s="72">
        <v>121058</v>
      </c>
      <c r="F39" s="43">
        <f t="shared" si="2"/>
        <v>0.9996531791907515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200</v>
      </c>
      <c r="D40" s="77">
        <v>300</v>
      </c>
      <c r="E40" s="77">
        <v>214.9</v>
      </c>
      <c r="F40" s="43">
        <f t="shared" si="2"/>
        <v>0.7163333333333334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5700400</v>
      </c>
      <c r="D41" s="50">
        <f>SUM(D7:D16)</f>
        <v>11201200</v>
      </c>
      <c r="E41" s="50">
        <f>SUM(E7:E16)</f>
        <v>11156435.74</v>
      </c>
      <c r="F41" s="51">
        <f t="shared" si="2"/>
        <v>0.9960036192550799</v>
      </c>
      <c r="G41" s="52">
        <f>SUM(G7:G16)</f>
        <v>850000</v>
      </c>
      <c r="H41" s="52">
        <f>SUM(H7:H16)</f>
        <v>1263400</v>
      </c>
      <c r="I41" s="53">
        <f>SUM(I7:I16)</f>
        <v>1263364.81</v>
      </c>
      <c r="J41" s="51">
        <f>I41/H41</f>
        <v>0.9999721465885706</v>
      </c>
    </row>
    <row r="42" spans="1:10" ht="15" customHeight="1" thickBot="1">
      <c r="A42" s="13" t="s">
        <v>21</v>
      </c>
      <c r="B42" s="16"/>
      <c r="C42" s="54">
        <f>-SUM(C18:C40)</f>
        <v>-5700400</v>
      </c>
      <c r="D42" s="54">
        <f>-SUM(D18:D40)</f>
        <v>-11201200</v>
      </c>
      <c r="E42" s="54">
        <f>-SUM(E18:E40)</f>
        <v>-11156435.74</v>
      </c>
      <c r="F42" s="43">
        <f t="shared" si="2"/>
        <v>0.9960036192550799</v>
      </c>
      <c r="G42" s="55">
        <f>-SUM(G18:G40)</f>
        <v>-612000</v>
      </c>
      <c r="H42" s="55">
        <f>-SUM(H18:H40)</f>
        <v>-981200</v>
      </c>
      <c r="I42" s="56">
        <f>-SUM(I18:I40)</f>
        <v>-970800.2400000001</v>
      </c>
      <c r="J42" s="43">
        <f>I42/H42</f>
        <v>0.9894009783938036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238000</v>
      </c>
      <c r="H43" s="93">
        <f>+H41+H42</f>
        <v>282200</v>
      </c>
      <c r="I43" s="79">
        <f>+I41+I42</f>
        <v>292564.56999999995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292564.56999999995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57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1.3779527559055118" right="0" top="0.984251968503937" bottom="0" header="0.7086614173228347" footer="0.5118110236220472"/>
  <pageSetup horizontalDpi="600" verticalDpi="600" orientation="landscape" paperSize="9" scale="75" r:id="rId1"/>
  <headerFooter alignWithMargins="0">
    <oddHeader>&amp;R]</oddHeader>
    <oddFooter>&amp;LZŠ Mládí 135&amp;R117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4">
      <selection activeCell="P30" sqref="P30:P31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66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67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198</v>
      </c>
      <c r="B7" s="189"/>
      <c r="C7" s="24">
        <v>1455000</v>
      </c>
      <c r="D7" s="22">
        <v>1805000</v>
      </c>
      <c r="E7" s="61">
        <v>1804960</v>
      </c>
      <c r="F7" s="43">
        <f aca="true" t="shared" si="0" ref="F7:F12">E7/D7</f>
        <v>0.99997783933518</v>
      </c>
      <c r="G7" s="21">
        <v>0</v>
      </c>
      <c r="H7" s="21">
        <v>0</v>
      </c>
      <c r="I7" s="61">
        <v>0</v>
      </c>
      <c r="J7" s="43">
        <f aca="true" t="shared" si="1" ref="J7:J16">IF(ISERR(I7/H7),0,I7/H7)</f>
        <v>0</v>
      </c>
    </row>
    <row r="8" spans="1:10" ht="15" customHeight="1">
      <c r="A8" s="13" t="s">
        <v>197</v>
      </c>
      <c r="B8" s="20"/>
      <c r="C8" s="162">
        <v>0</v>
      </c>
      <c r="D8" s="64">
        <v>782600</v>
      </c>
      <c r="E8" s="64">
        <v>782600</v>
      </c>
      <c r="F8" s="43">
        <f t="shared" si="0"/>
        <v>1</v>
      </c>
      <c r="G8" s="132">
        <v>0</v>
      </c>
      <c r="H8" s="63">
        <v>0</v>
      </c>
      <c r="I8" s="64">
        <v>0</v>
      </c>
      <c r="J8" s="46">
        <f t="shared" si="1"/>
        <v>0</v>
      </c>
    </row>
    <row r="9" spans="1:10" ht="15" customHeight="1">
      <c r="A9" s="13" t="s">
        <v>251</v>
      </c>
      <c r="B9" s="20"/>
      <c r="C9" s="162">
        <v>0</v>
      </c>
      <c r="D9" s="64">
        <v>358300</v>
      </c>
      <c r="E9" s="64">
        <v>358240</v>
      </c>
      <c r="F9" s="43">
        <f t="shared" si="0"/>
        <v>0.9998325425620987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230</v>
      </c>
      <c r="B10" s="16"/>
      <c r="C10" s="162">
        <v>0</v>
      </c>
      <c r="D10" s="64">
        <v>310800</v>
      </c>
      <c r="E10" s="64">
        <v>0</v>
      </c>
      <c r="F10" s="43">
        <f t="shared" si="0"/>
        <v>0</v>
      </c>
      <c r="G10" s="132">
        <v>0</v>
      </c>
      <c r="H10" s="63">
        <v>0</v>
      </c>
      <c r="I10" s="64">
        <v>0</v>
      </c>
      <c r="J10" s="46">
        <f t="shared" si="1"/>
        <v>0</v>
      </c>
    </row>
    <row r="11" spans="1:10" ht="15" customHeight="1">
      <c r="A11" s="13" t="s">
        <v>255</v>
      </c>
      <c r="B11" s="20"/>
      <c r="C11" s="162">
        <v>0</v>
      </c>
      <c r="D11" s="64">
        <v>832600</v>
      </c>
      <c r="E11" s="64">
        <v>832562.45</v>
      </c>
      <c r="F11" s="43">
        <f t="shared" si="0"/>
        <v>0.9999549003122747</v>
      </c>
      <c r="G11" s="132">
        <v>0</v>
      </c>
      <c r="H11" s="63">
        <v>0</v>
      </c>
      <c r="I11" s="64">
        <v>0</v>
      </c>
      <c r="J11" s="46">
        <f t="shared" si="1"/>
        <v>0</v>
      </c>
    </row>
    <row r="12" spans="1:10" ht="15" customHeight="1">
      <c r="A12" s="13" t="s">
        <v>176</v>
      </c>
      <c r="B12" s="20"/>
      <c r="C12" s="162">
        <v>0</v>
      </c>
      <c r="D12" s="64">
        <v>15000</v>
      </c>
      <c r="E12" s="64">
        <v>15000</v>
      </c>
      <c r="F12" s="43">
        <f t="shared" si="0"/>
        <v>1</v>
      </c>
      <c r="G12" s="132">
        <v>0</v>
      </c>
      <c r="H12" s="63">
        <v>0</v>
      </c>
      <c r="I12" s="64">
        <v>0</v>
      </c>
      <c r="J12" s="46">
        <f t="shared" si="1"/>
        <v>0</v>
      </c>
    </row>
    <row r="13" spans="1:10" ht="15" customHeight="1">
      <c r="A13" s="190" t="s">
        <v>58</v>
      </c>
      <c r="B13" s="191"/>
      <c r="C13" s="162">
        <v>310000</v>
      </c>
      <c r="D13" s="64">
        <v>393600</v>
      </c>
      <c r="E13" s="64">
        <v>393600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1"/>
        <v>0</v>
      </c>
    </row>
    <row r="14" spans="1:10" ht="15" customHeight="1">
      <c r="A14" s="190" t="s">
        <v>59</v>
      </c>
      <c r="B14" s="192"/>
      <c r="C14" s="162">
        <v>1900000</v>
      </c>
      <c r="D14" s="64">
        <v>1900000</v>
      </c>
      <c r="E14" s="64">
        <v>1818031</v>
      </c>
      <c r="F14" s="43">
        <f>E14/D14</f>
        <v>0.9568584210526315</v>
      </c>
      <c r="G14" s="132">
        <v>0</v>
      </c>
      <c r="H14" s="63">
        <v>0</v>
      </c>
      <c r="I14" s="64">
        <v>0</v>
      </c>
      <c r="J14" s="46">
        <f t="shared" si="1"/>
        <v>0</v>
      </c>
    </row>
    <row r="15" spans="1:10" ht="15" customHeight="1">
      <c r="A15" s="190" t="s">
        <v>68</v>
      </c>
      <c r="B15" s="192"/>
      <c r="C15" s="163">
        <v>1000</v>
      </c>
      <c r="D15" s="67">
        <v>1299000</v>
      </c>
      <c r="E15" s="67">
        <f>1296833.01+2170</f>
        <v>1299003.01</v>
      </c>
      <c r="F15" s="43">
        <f>E15/D15</f>
        <v>1.0000023171670516</v>
      </c>
      <c r="G15" s="133">
        <v>160000</v>
      </c>
      <c r="H15" s="66">
        <v>190000</v>
      </c>
      <c r="I15" s="67">
        <v>232072.5</v>
      </c>
      <c r="J15" s="43">
        <f>I15/H15</f>
        <v>1.2214342105263158</v>
      </c>
    </row>
    <row r="16" spans="1:10" ht="15" customHeight="1" thickBot="1">
      <c r="A16" s="181" t="s">
        <v>90</v>
      </c>
      <c r="B16" s="182"/>
      <c r="C16" s="164">
        <v>0</v>
      </c>
      <c r="D16" s="70">
        <v>133000</v>
      </c>
      <c r="E16" s="70">
        <v>132984.49</v>
      </c>
      <c r="F16" s="43">
        <f>E16/D16</f>
        <v>0.9998833834586466</v>
      </c>
      <c r="G16" s="134">
        <v>0</v>
      </c>
      <c r="H16" s="69">
        <v>0</v>
      </c>
      <c r="I16" s="70">
        <v>0</v>
      </c>
      <c r="J16" s="47">
        <f t="shared" si="1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30000</v>
      </c>
      <c r="D18" s="72">
        <v>558400</v>
      </c>
      <c r="E18" s="173">
        <v>508397.19</v>
      </c>
      <c r="F18" s="43">
        <f aca="true" t="shared" si="2" ref="F18:F23">E18/D18</f>
        <v>0.910453420487106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100800</v>
      </c>
      <c r="D19" s="61">
        <v>616700</v>
      </c>
      <c r="E19" s="173">
        <v>561636.59</v>
      </c>
      <c r="F19" s="43">
        <f t="shared" si="2"/>
        <v>0.9107128101183719</v>
      </c>
      <c r="G19" s="21">
        <v>10000</v>
      </c>
      <c r="H19" s="21">
        <v>10000</v>
      </c>
      <c r="I19" s="61">
        <v>0</v>
      </c>
      <c r="J19" s="43">
        <f>I19/H19</f>
        <v>0</v>
      </c>
    </row>
    <row r="20" spans="1:10" ht="15" customHeight="1">
      <c r="A20" s="18" t="s">
        <v>125</v>
      </c>
      <c r="B20" s="19">
        <v>501</v>
      </c>
      <c r="C20" s="71">
        <v>1900000</v>
      </c>
      <c r="D20" s="61">
        <v>1900000</v>
      </c>
      <c r="E20" s="173">
        <v>1815882.9</v>
      </c>
      <c r="F20" s="43">
        <f t="shared" si="2"/>
        <v>0.9557278421052631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330000</v>
      </c>
      <c r="D21" s="72">
        <v>500800</v>
      </c>
      <c r="E21" s="22">
        <v>500758.36</v>
      </c>
      <c r="F21" s="43">
        <f t="shared" si="2"/>
        <v>0.9999168530351438</v>
      </c>
      <c r="G21" s="123">
        <v>30000</v>
      </c>
      <c r="H21" s="123">
        <v>30000</v>
      </c>
      <c r="I21" s="72">
        <v>33951.25</v>
      </c>
      <c r="J21" s="43">
        <f>I21/H21</f>
        <v>1.1317083333333333</v>
      </c>
    </row>
    <row r="22" spans="1:10" ht="15" customHeight="1">
      <c r="A22" s="10" t="s">
        <v>127</v>
      </c>
      <c r="B22" s="11">
        <v>502</v>
      </c>
      <c r="C22" s="74">
        <v>370000</v>
      </c>
      <c r="D22" s="72">
        <v>445300</v>
      </c>
      <c r="E22" s="22">
        <v>445218.35</v>
      </c>
      <c r="F22" s="43">
        <f t="shared" si="2"/>
        <v>0.9998166404671007</v>
      </c>
      <c r="G22" s="123">
        <v>15000</v>
      </c>
      <c r="H22" s="123">
        <v>15000</v>
      </c>
      <c r="I22" s="72">
        <v>16965.65</v>
      </c>
      <c r="J22" s="43">
        <f>I22/H22</f>
        <v>1.1310433333333334</v>
      </c>
    </row>
    <row r="23" spans="1:10" ht="15" customHeight="1">
      <c r="A23" s="10" t="s">
        <v>128</v>
      </c>
      <c r="B23" s="11">
        <v>502</v>
      </c>
      <c r="C23" s="74">
        <v>182000</v>
      </c>
      <c r="D23" s="72">
        <v>192000</v>
      </c>
      <c r="E23" s="22">
        <v>164222.97</v>
      </c>
      <c r="F23" s="43">
        <f t="shared" si="2"/>
        <v>0.8553279687500001</v>
      </c>
      <c r="G23" s="123">
        <v>15000</v>
      </c>
      <c r="H23" s="123">
        <v>17800</v>
      </c>
      <c r="I23" s="72">
        <v>16975.65</v>
      </c>
      <c r="J23" s="43">
        <f>I23/H23</f>
        <v>0.9536882022471911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2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2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100000</v>
      </c>
      <c r="D26" s="72">
        <v>396800</v>
      </c>
      <c r="E26" s="22">
        <v>396731.35</v>
      </c>
      <c r="F26" s="43">
        <f>E26/D26</f>
        <v>0.9998269909274193</v>
      </c>
      <c r="G26" s="123">
        <v>20000</v>
      </c>
      <c r="H26" s="123">
        <v>20000</v>
      </c>
      <c r="I26" s="72">
        <v>3500</v>
      </c>
      <c r="J26" s="43">
        <f>I26/H26</f>
        <v>0.175</v>
      </c>
    </row>
    <row r="27" spans="1:10" ht="15" customHeight="1">
      <c r="A27" s="10" t="s">
        <v>141</v>
      </c>
      <c r="B27" s="11">
        <v>512</v>
      </c>
      <c r="C27" s="74">
        <v>0</v>
      </c>
      <c r="D27" s="72">
        <v>0</v>
      </c>
      <c r="E27" s="22">
        <v>0</v>
      </c>
      <c r="F27" s="43"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2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405000</v>
      </c>
      <c r="D29" s="72">
        <v>1891400</v>
      </c>
      <c r="E29" s="22">
        <v>1811410.03</v>
      </c>
      <c r="F29" s="43">
        <f>E29/D29</f>
        <v>0.9577085915195094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45000</v>
      </c>
      <c r="D30" s="72">
        <v>817600</v>
      </c>
      <c r="E30" s="22">
        <v>817550</v>
      </c>
      <c r="F30" s="43">
        <f>E30/D30</f>
        <v>0.9999388454011742</v>
      </c>
      <c r="G30" s="123">
        <v>25000</v>
      </c>
      <c r="H30" s="123">
        <v>25000</v>
      </c>
      <c r="I30" s="72">
        <v>27440</v>
      </c>
      <c r="J30" s="43">
        <f>I30/H30</f>
        <v>1.0976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253000</v>
      </c>
      <c r="E31" s="22">
        <v>252964</v>
      </c>
      <c r="F31" s="43">
        <f>E31/D31</f>
        <v>0.9998577075098815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12900</v>
      </c>
      <c r="E32" s="22">
        <v>12826</v>
      </c>
      <c r="F32" s="43">
        <f>E32/D32</f>
        <v>0.9942635658914729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2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2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29700</v>
      </c>
      <c r="E35" s="22">
        <v>29699</v>
      </c>
      <c r="F35" s="43">
        <f>E35/D35</f>
        <v>0.99996632996633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2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6400</v>
      </c>
      <c r="E37" s="22">
        <v>6353.38</v>
      </c>
      <c r="F37" s="43">
        <f aca="true" t="shared" si="3" ref="F37:F42">E37/D37</f>
        <v>0.992715625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5500</v>
      </c>
      <c r="E38" s="22">
        <v>5474.09</v>
      </c>
      <c r="F38" s="43">
        <f t="shared" si="3"/>
        <v>0.9952890909090909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203200</v>
      </c>
      <c r="D39" s="72">
        <v>203200</v>
      </c>
      <c r="E39" s="22">
        <v>202281.16</v>
      </c>
      <c r="F39" s="43">
        <f t="shared" si="3"/>
        <v>0.9954781496062992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200</v>
      </c>
      <c r="E40" s="23">
        <v>111.89</v>
      </c>
      <c r="F40" s="43">
        <f t="shared" si="3"/>
        <v>0.55945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3666000</v>
      </c>
      <c r="D41" s="50">
        <f>SUM(D7:D16)</f>
        <v>7829900</v>
      </c>
      <c r="E41" s="50">
        <f>SUM(E7:E16)</f>
        <v>7436980.95</v>
      </c>
      <c r="F41" s="51">
        <f t="shared" si="3"/>
        <v>0.9498181266682845</v>
      </c>
      <c r="G41" s="52">
        <f>SUM(G7:G16)</f>
        <v>160000</v>
      </c>
      <c r="H41" s="52">
        <f>SUM(H7:H16)</f>
        <v>190000</v>
      </c>
      <c r="I41" s="53">
        <f>SUM(I7:I16)</f>
        <v>232072.5</v>
      </c>
      <c r="J41" s="51">
        <f>I41/H41</f>
        <v>1.2214342105263158</v>
      </c>
    </row>
    <row r="42" spans="1:10" ht="15" customHeight="1" thickBot="1">
      <c r="A42" s="13" t="s">
        <v>21</v>
      </c>
      <c r="B42" s="16"/>
      <c r="C42" s="54">
        <f>-SUM(C18:C40)</f>
        <v>-3666000</v>
      </c>
      <c r="D42" s="54">
        <f>-SUM(D18:D40)</f>
        <v>-7829900</v>
      </c>
      <c r="E42" s="54">
        <f>-SUM(E18:E40)</f>
        <v>-7531517.26</v>
      </c>
      <c r="F42" s="43">
        <f t="shared" si="3"/>
        <v>0.9618918836766753</v>
      </c>
      <c r="G42" s="55">
        <f>-SUM(G18:G40)</f>
        <v>-115000</v>
      </c>
      <c r="H42" s="55">
        <f>-SUM(H18:H40)</f>
        <v>-117800</v>
      </c>
      <c r="I42" s="56">
        <f>-SUM(I18:I40)</f>
        <v>-98832.55</v>
      </c>
      <c r="J42" s="43">
        <f>I42/H42</f>
        <v>0.8389859932088285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E41+E42</f>
        <v>-94536.30999999959</v>
      </c>
      <c r="F43" s="59" t="s">
        <v>19</v>
      </c>
      <c r="G43" s="141">
        <f>+G41+G42</f>
        <v>45000</v>
      </c>
      <c r="H43" s="93">
        <f>+H41+H42</f>
        <v>72200</v>
      </c>
      <c r="I43" s="79">
        <f>+I41+I42</f>
        <v>133239.95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38703.64000000042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57"/>
    </row>
  </sheetData>
  <sheetProtection/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L27" sqref="L27"/>
    </sheetView>
  </sheetViews>
  <sheetFormatPr defaultColWidth="9.00390625" defaultRowHeight="12.75"/>
  <cols>
    <col min="1" max="1" width="52.87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62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63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2" ht="15" customHeight="1">
      <c r="A7" s="188" t="s">
        <v>198</v>
      </c>
      <c r="B7" s="189"/>
      <c r="C7" s="24">
        <v>4836700</v>
      </c>
      <c r="D7" s="22">
        <v>5033500</v>
      </c>
      <c r="E7" s="61">
        <v>5033485.11</v>
      </c>
      <c r="F7" s="43">
        <f aca="true" t="shared" si="0" ref="F7:F16">E7/D7</f>
        <v>0.9999970418198073</v>
      </c>
      <c r="G7" s="21">
        <v>0</v>
      </c>
      <c r="H7" s="21">
        <v>0</v>
      </c>
      <c r="I7" s="61">
        <v>0</v>
      </c>
      <c r="J7" s="43">
        <f aca="true" t="shared" si="1" ref="J7:J16">IF(ISERR(I7/H7),0,I7/H7)</f>
        <v>0</v>
      </c>
      <c r="L7" s="44"/>
    </row>
    <row r="8" spans="1:12" ht="15" customHeight="1">
      <c r="A8" s="13" t="s">
        <v>197</v>
      </c>
      <c r="B8" s="20"/>
      <c r="C8" s="162">
        <v>0</v>
      </c>
      <c r="D8" s="64">
        <v>1689400</v>
      </c>
      <c r="E8" s="64">
        <v>1689400</v>
      </c>
      <c r="F8" s="43">
        <f t="shared" si="0"/>
        <v>1</v>
      </c>
      <c r="G8" s="132">
        <v>0</v>
      </c>
      <c r="H8" s="63">
        <v>0</v>
      </c>
      <c r="I8" s="64">
        <v>0</v>
      </c>
      <c r="J8" s="46">
        <f t="shared" si="1"/>
        <v>0</v>
      </c>
      <c r="L8" s="44"/>
    </row>
    <row r="9" spans="1:12" ht="15" customHeight="1">
      <c r="A9" s="13" t="s">
        <v>227</v>
      </c>
      <c r="B9" s="20"/>
      <c r="C9" s="162">
        <v>0</v>
      </c>
      <c r="D9" s="64">
        <v>3323200</v>
      </c>
      <c r="E9" s="64">
        <v>3323127.96</v>
      </c>
      <c r="F9" s="43">
        <f t="shared" si="0"/>
        <v>0.9999783220991815</v>
      </c>
      <c r="G9" s="132">
        <v>0</v>
      </c>
      <c r="H9" s="63">
        <v>0</v>
      </c>
      <c r="I9" s="64">
        <v>0</v>
      </c>
      <c r="J9" s="46">
        <f>IF(ISERR(I9/H9),0,I9/H9)</f>
        <v>0</v>
      </c>
      <c r="L9" s="44"/>
    </row>
    <row r="10" spans="1:12" ht="15" customHeight="1">
      <c r="A10" s="13" t="s">
        <v>230</v>
      </c>
      <c r="B10" s="16"/>
      <c r="C10" s="162">
        <v>0</v>
      </c>
      <c r="D10" s="64">
        <v>4902000</v>
      </c>
      <c r="E10" s="64">
        <v>4901965.25</v>
      </c>
      <c r="F10" s="43">
        <f t="shared" si="0"/>
        <v>0.9999929110567115</v>
      </c>
      <c r="G10" s="132">
        <v>0</v>
      </c>
      <c r="H10" s="63">
        <v>0</v>
      </c>
      <c r="I10" s="64">
        <v>0</v>
      </c>
      <c r="J10" s="46">
        <f>IF(ISERR(I10/H10),0,I10/H10)</f>
        <v>0</v>
      </c>
      <c r="K10" s="159"/>
      <c r="L10" s="44"/>
    </row>
    <row r="11" spans="1:12" ht="15" customHeight="1">
      <c r="A11" s="13" t="s">
        <v>176</v>
      </c>
      <c r="B11" s="20"/>
      <c r="C11" s="162">
        <v>0</v>
      </c>
      <c r="D11" s="64">
        <v>659200</v>
      </c>
      <c r="E11" s="64">
        <v>659200</v>
      </c>
      <c r="F11" s="43">
        <f t="shared" si="0"/>
        <v>1</v>
      </c>
      <c r="G11" s="132">
        <v>0</v>
      </c>
      <c r="H11" s="63">
        <v>0</v>
      </c>
      <c r="I11" s="64">
        <v>0</v>
      </c>
      <c r="J11" s="46">
        <f>IF(ISERR(I11/H11),0,I11/H11)</f>
        <v>0</v>
      </c>
      <c r="K11" s="159"/>
      <c r="L11" s="44"/>
    </row>
    <row r="12" spans="1:12" ht="15" customHeight="1">
      <c r="A12" s="13" t="s">
        <v>171</v>
      </c>
      <c r="B12" s="16"/>
      <c r="C12" s="162">
        <v>0</v>
      </c>
      <c r="D12" s="64">
        <v>283100</v>
      </c>
      <c r="E12" s="64">
        <v>283012.94</v>
      </c>
      <c r="F12" s="43">
        <f t="shared" si="0"/>
        <v>0.9996924761568351</v>
      </c>
      <c r="G12" s="132">
        <v>0</v>
      </c>
      <c r="H12" s="63">
        <v>0</v>
      </c>
      <c r="I12" s="64">
        <v>0</v>
      </c>
      <c r="J12" s="46">
        <f>IF(ISERR(I12/H12),0,I12/H12)</f>
        <v>0</v>
      </c>
      <c r="K12" s="159"/>
      <c r="L12" s="44"/>
    </row>
    <row r="13" spans="1:12" ht="15" customHeight="1">
      <c r="A13" s="190" t="s">
        <v>64</v>
      </c>
      <c r="B13" s="191"/>
      <c r="C13" s="162">
        <v>580000</v>
      </c>
      <c r="D13" s="64">
        <v>898900</v>
      </c>
      <c r="E13" s="64">
        <v>898818</v>
      </c>
      <c r="F13" s="43">
        <f t="shared" si="0"/>
        <v>0.9999087773945934</v>
      </c>
      <c r="G13" s="132">
        <v>0</v>
      </c>
      <c r="H13" s="63">
        <v>0</v>
      </c>
      <c r="I13" s="64">
        <v>0</v>
      </c>
      <c r="J13" s="46">
        <f t="shared" si="1"/>
        <v>0</v>
      </c>
      <c r="K13" s="159"/>
      <c r="L13" s="44"/>
    </row>
    <row r="14" spans="1:12" ht="15" customHeight="1">
      <c r="A14" s="190" t="s">
        <v>59</v>
      </c>
      <c r="B14" s="192"/>
      <c r="C14" s="162">
        <v>4500000</v>
      </c>
      <c r="D14" s="64">
        <v>4500000</v>
      </c>
      <c r="E14" s="64">
        <v>4442446.55</v>
      </c>
      <c r="F14" s="43">
        <f t="shared" si="0"/>
        <v>0.9872103444444444</v>
      </c>
      <c r="G14" s="132">
        <v>0</v>
      </c>
      <c r="H14" s="63">
        <v>0</v>
      </c>
      <c r="I14" s="64">
        <v>0</v>
      </c>
      <c r="J14" s="46">
        <f t="shared" si="1"/>
        <v>0</v>
      </c>
      <c r="K14" s="159"/>
      <c r="L14" s="44"/>
    </row>
    <row r="15" spans="1:12" ht="15" customHeight="1">
      <c r="A15" s="190" t="s">
        <v>65</v>
      </c>
      <c r="B15" s="192"/>
      <c r="C15" s="163">
        <v>1250100</v>
      </c>
      <c r="D15" s="67">
        <v>1356000</v>
      </c>
      <c r="E15" s="67">
        <v>1287143.44</v>
      </c>
      <c r="F15" s="43">
        <f t="shared" si="0"/>
        <v>0.949220825958702</v>
      </c>
      <c r="G15" s="133">
        <v>1600000</v>
      </c>
      <c r="H15" s="66">
        <v>2489000</v>
      </c>
      <c r="I15" s="67">
        <v>2488965.85</v>
      </c>
      <c r="J15" s="43">
        <f>I15/H15</f>
        <v>0.9999862796303737</v>
      </c>
      <c r="K15" s="159"/>
      <c r="L15" s="44"/>
    </row>
    <row r="16" spans="1:11" ht="15" customHeight="1" thickBot="1">
      <c r="A16" s="181" t="s">
        <v>212</v>
      </c>
      <c r="B16" s="182"/>
      <c r="C16" s="164">
        <v>0</v>
      </c>
      <c r="D16" s="70">
        <v>490000</v>
      </c>
      <c r="E16" s="70">
        <v>452339.21</v>
      </c>
      <c r="F16" s="43">
        <f t="shared" si="0"/>
        <v>0.9231412448979592</v>
      </c>
      <c r="G16" s="134">
        <v>0</v>
      </c>
      <c r="H16" s="69">
        <v>0</v>
      </c>
      <c r="I16" s="70">
        <v>0</v>
      </c>
      <c r="J16" s="47">
        <f t="shared" si="1"/>
        <v>0</v>
      </c>
      <c r="K16" s="159"/>
    </row>
    <row r="17" spans="1:10" ht="15" customHeight="1">
      <c r="A17" s="193">
        <v>0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80000</v>
      </c>
      <c r="D18" s="72">
        <v>3223500</v>
      </c>
      <c r="E18" s="61">
        <v>3223427.53</v>
      </c>
      <c r="F18" s="43">
        <f aca="true" t="shared" si="2" ref="F18:F42">E18/D18</f>
        <v>0.9999775182255312</v>
      </c>
      <c r="G18" s="21"/>
      <c r="H18" s="21">
        <v>35000</v>
      </c>
      <c r="I18" s="61">
        <v>34973.23</v>
      </c>
      <c r="J18" s="43">
        <f aca="true" t="shared" si="3" ref="J18:J26">I18/H18</f>
        <v>0.999235142857143</v>
      </c>
    </row>
    <row r="19" spans="1:10" ht="15" customHeight="1">
      <c r="A19" s="18" t="s">
        <v>124</v>
      </c>
      <c r="B19" s="19">
        <v>501</v>
      </c>
      <c r="C19" s="71">
        <v>202000</v>
      </c>
      <c r="D19" s="61">
        <v>1344900</v>
      </c>
      <c r="E19" s="174">
        <v>1344830.38</v>
      </c>
      <c r="F19" s="43">
        <f t="shared" si="2"/>
        <v>0.9999482340694474</v>
      </c>
      <c r="G19" s="21">
        <v>30000</v>
      </c>
      <c r="H19" s="21">
        <v>147000</v>
      </c>
      <c r="I19" s="61">
        <v>146956.07</v>
      </c>
      <c r="J19" s="43">
        <f t="shared" si="3"/>
        <v>0.9997011564625851</v>
      </c>
    </row>
    <row r="20" spans="1:10" ht="15" customHeight="1">
      <c r="A20" s="18" t="s">
        <v>125</v>
      </c>
      <c r="B20" s="19">
        <v>501</v>
      </c>
      <c r="C20" s="71">
        <v>4500000</v>
      </c>
      <c r="D20" s="61">
        <v>4171100</v>
      </c>
      <c r="E20" s="61">
        <v>4171066.29</v>
      </c>
      <c r="F20" s="43">
        <f t="shared" si="2"/>
        <v>0.9999919181990362</v>
      </c>
      <c r="G20" s="21">
        <v>150000</v>
      </c>
      <c r="H20" s="21">
        <v>350000</v>
      </c>
      <c r="I20" s="61">
        <v>325855.7</v>
      </c>
      <c r="J20" s="43">
        <f t="shared" si="3"/>
        <v>0.9310162857142857</v>
      </c>
    </row>
    <row r="21" spans="1:10" ht="15" customHeight="1">
      <c r="A21" s="10" t="s">
        <v>126</v>
      </c>
      <c r="B21" s="11">
        <v>502</v>
      </c>
      <c r="C21" s="74">
        <v>1450000</v>
      </c>
      <c r="D21" s="72">
        <v>2088100</v>
      </c>
      <c r="E21" s="72">
        <v>2088077.49</v>
      </c>
      <c r="F21" s="43">
        <f t="shared" si="2"/>
        <v>0.999989219864949</v>
      </c>
      <c r="G21" s="123">
        <v>200000</v>
      </c>
      <c r="H21" s="123">
        <v>75800</v>
      </c>
      <c r="I21" s="72">
        <v>75732.43</v>
      </c>
      <c r="J21" s="43">
        <f t="shared" si="3"/>
        <v>0.9991085751978891</v>
      </c>
    </row>
    <row r="22" spans="1:10" ht="15" customHeight="1">
      <c r="A22" s="10" t="s">
        <v>127</v>
      </c>
      <c r="B22" s="11">
        <v>502</v>
      </c>
      <c r="C22" s="74">
        <v>1330000</v>
      </c>
      <c r="D22" s="72">
        <v>1206300</v>
      </c>
      <c r="E22" s="72">
        <v>1206246.83</v>
      </c>
      <c r="F22" s="43">
        <f t="shared" si="2"/>
        <v>0.9999559230705464</v>
      </c>
      <c r="G22" s="123">
        <v>200000</v>
      </c>
      <c r="H22" s="123">
        <v>200000</v>
      </c>
      <c r="I22" s="72">
        <v>88072.71</v>
      </c>
      <c r="J22" s="43">
        <f t="shared" si="3"/>
        <v>0.44036355000000005</v>
      </c>
    </row>
    <row r="23" spans="1:10" ht="15" customHeight="1">
      <c r="A23" s="10" t="s">
        <v>128</v>
      </c>
      <c r="B23" s="11">
        <v>502</v>
      </c>
      <c r="C23" s="74">
        <v>490000</v>
      </c>
      <c r="D23" s="72">
        <v>544900</v>
      </c>
      <c r="E23" s="72">
        <v>544844.11</v>
      </c>
      <c r="F23" s="43">
        <f t="shared" si="2"/>
        <v>0.9998974307212333</v>
      </c>
      <c r="G23" s="123">
        <v>40000</v>
      </c>
      <c r="H23" s="123">
        <v>7700</v>
      </c>
      <c r="I23" s="72">
        <v>7662.88</v>
      </c>
      <c r="J23" s="43">
        <f t="shared" si="3"/>
        <v>0.9951792207792208</v>
      </c>
    </row>
    <row r="24" spans="1:10" ht="15" customHeight="1">
      <c r="A24" s="10" t="s">
        <v>129</v>
      </c>
      <c r="B24" s="11">
        <v>502</v>
      </c>
      <c r="C24" s="74">
        <v>120000</v>
      </c>
      <c r="D24" s="72">
        <v>208700</v>
      </c>
      <c r="E24" s="72">
        <v>208641.82</v>
      </c>
      <c r="F24" s="43">
        <f t="shared" si="2"/>
        <v>0.9997212266411116</v>
      </c>
      <c r="G24" s="123">
        <v>15000</v>
      </c>
      <c r="H24" s="123">
        <v>22100</v>
      </c>
      <c r="I24" s="72">
        <v>22068.89</v>
      </c>
      <c r="J24" s="43">
        <f t="shared" si="3"/>
        <v>0.9985923076923077</v>
      </c>
    </row>
    <row r="25" spans="1:10" ht="15" customHeight="1">
      <c r="A25" s="10" t="s">
        <v>130</v>
      </c>
      <c r="B25" s="11">
        <v>504</v>
      </c>
      <c r="C25" s="74">
        <v>15000</v>
      </c>
      <c r="D25" s="72">
        <v>16200</v>
      </c>
      <c r="E25" s="72">
        <v>16130.34</v>
      </c>
      <c r="F25" s="43">
        <f t="shared" si="2"/>
        <v>0.9957</v>
      </c>
      <c r="G25" s="123">
        <v>0</v>
      </c>
      <c r="H25" s="123">
        <v>2100</v>
      </c>
      <c r="I25" s="72">
        <v>2029</v>
      </c>
      <c r="J25" s="43">
        <f t="shared" si="3"/>
        <v>0.9661904761904762</v>
      </c>
    </row>
    <row r="26" spans="1:10" ht="15" customHeight="1">
      <c r="A26" s="10" t="s">
        <v>131</v>
      </c>
      <c r="B26" s="11">
        <v>511</v>
      </c>
      <c r="C26" s="74">
        <v>105000</v>
      </c>
      <c r="D26" s="72">
        <v>484200</v>
      </c>
      <c r="E26" s="72">
        <v>484126.5</v>
      </c>
      <c r="F26" s="43">
        <f t="shared" si="2"/>
        <v>0.9998482032218091</v>
      </c>
      <c r="G26" s="123">
        <v>150000</v>
      </c>
      <c r="H26" s="123">
        <v>160200</v>
      </c>
      <c r="I26" s="72">
        <v>160181.1</v>
      </c>
      <c r="J26" s="43">
        <f t="shared" si="3"/>
        <v>0.9998820224719102</v>
      </c>
    </row>
    <row r="27" spans="1:10" ht="15" customHeight="1">
      <c r="A27" s="10" t="s">
        <v>141</v>
      </c>
      <c r="B27" s="11">
        <v>512</v>
      </c>
      <c r="C27" s="74">
        <v>6800</v>
      </c>
      <c r="D27" s="72">
        <v>900</v>
      </c>
      <c r="E27" s="72">
        <v>870</v>
      </c>
      <c r="F27" s="43">
        <f t="shared" si="2"/>
        <v>0.9666666666666667</v>
      </c>
      <c r="G27" s="123">
        <v>15000</v>
      </c>
      <c r="H27" s="123">
        <v>15000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18000</v>
      </c>
      <c r="D28" s="72">
        <v>18000</v>
      </c>
      <c r="E28" s="72">
        <v>14530</v>
      </c>
      <c r="F28" s="43">
        <f t="shared" si="2"/>
        <v>0.8072222222222222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1500000</v>
      </c>
      <c r="D29" s="72">
        <v>3795200</v>
      </c>
      <c r="E29" s="72">
        <v>3795174.72</v>
      </c>
      <c r="F29" s="43">
        <f t="shared" si="2"/>
        <v>0.9999933389544688</v>
      </c>
      <c r="G29" s="123">
        <v>110000</v>
      </c>
      <c r="H29" s="123">
        <v>410700</v>
      </c>
      <c r="I29" s="72">
        <v>410703.41</v>
      </c>
      <c r="J29" s="43">
        <f>I29/H29</f>
        <v>1.000008302897492</v>
      </c>
    </row>
    <row r="30" spans="1:10" ht="15" customHeight="1">
      <c r="A30" s="10" t="s">
        <v>195</v>
      </c>
      <c r="B30" s="11">
        <v>521</v>
      </c>
      <c r="C30" s="74">
        <v>0</v>
      </c>
      <c r="D30" s="72">
        <v>3295300</v>
      </c>
      <c r="E30" s="72">
        <v>3295237</v>
      </c>
      <c r="F30" s="43">
        <f t="shared" si="2"/>
        <v>0.9999808818620459</v>
      </c>
      <c r="G30" s="123">
        <v>400000</v>
      </c>
      <c r="H30" s="123">
        <v>351700</v>
      </c>
      <c r="I30" s="72">
        <v>351665</v>
      </c>
      <c r="J30" s="43">
        <f>I30/H30</f>
        <v>0.9999004833665055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826900</v>
      </c>
      <c r="E31" s="72">
        <v>826895</v>
      </c>
      <c r="F31" s="43">
        <f t="shared" si="2"/>
        <v>0.9999939533196275</v>
      </c>
      <c r="G31" s="123">
        <v>0</v>
      </c>
      <c r="H31" s="123">
        <v>30000</v>
      </c>
      <c r="I31" s="72">
        <v>26102</v>
      </c>
      <c r="J31" s="43">
        <f>I31/H31</f>
        <v>0.8700666666666667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165400</v>
      </c>
      <c r="E32" s="72">
        <v>165353.15</v>
      </c>
      <c r="F32" s="43">
        <f t="shared" si="2"/>
        <v>0.9997167472793228</v>
      </c>
      <c r="G32" s="123">
        <v>0</v>
      </c>
      <c r="H32" s="123">
        <v>300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2200</v>
      </c>
      <c r="E33" s="72">
        <v>2131</v>
      </c>
      <c r="F33" s="43">
        <f t="shared" si="2"/>
        <v>0.9686363636363636</v>
      </c>
      <c r="G33" s="123">
        <v>0</v>
      </c>
      <c r="H33" s="123">
        <v>300</v>
      </c>
      <c r="I33" s="72">
        <v>251</v>
      </c>
      <c r="J33" s="43">
        <f>I33/H33</f>
        <v>0.8366666666666667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184</v>
      </c>
      <c r="B38" s="11">
        <v>549</v>
      </c>
      <c r="C38" s="74">
        <v>350000</v>
      </c>
      <c r="D38" s="72">
        <v>783500</v>
      </c>
      <c r="E38" s="72">
        <v>783446.89</v>
      </c>
      <c r="F38" s="43">
        <f t="shared" si="2"/>
        <v>0.9999322144224633</v>
      </c>
      <c r="G38" s="123">
        <v>0</v>
      </c>
      <c r="H38" s="123">
        <v>455300</v>
      </c>
      <c r="I38" s="72">
        <v>455234.2</v>
      </c>
      <c r="J38" s="43">
        <f>I38/H38</f>
        <v>0.9998554799033604</v>
      </c>
    </row>
    <row r="39" spans="1:10" ht="15" customHeight="1">
      <c r="A39" s="17" t="s">
        <v>140</v>
      </c>
      <c r="B39" s="9">
        <v>551</v>
      </c>
      <c r="C39" s="74">
        <v>1000000</v>
      </c>
      <c r="D39" s="72">
        <v>960000</v>
      </c>
      <c r="E39" s="72">
        <v>959951.24</v>
      </c>
      <c r="F39" s="43">
        <f t="shared" si="2"/>
        <v>0.9999492083333333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25900</v>
      </c>
      <c r="I40" s="77">
        <v>25875.15</v>
      </c>
      <c r="J40" s="43">
        <f>I40/H40</f>
        <v>0.9990405405405406</v>
      </c>
    </row>
    <row r="41" spans="1:10" ht="15" customHeight="1">
      <c r="A41" s="14" t="s">
        <v>20</v>
      </c>
      <c r="B41" s="15"/>
      <c r="C41" s="50">
        <f>SUM(C7:C16)</f>
        <v>11166800</v>
      </c>
      <c r="D41" s="50">
        <f>SUM(D7:D16)</f>
        <v>23135300</v>
      </c>
      <c r="E41" s="50">
        <f>SUM(E7:E16)</f>
        <v>22970938.46</v>
      </c>
      <c r="F41" s="51">
        <f t="shared" si="2"/>
        <v>0.9928956382670638</v>
      </c>
      <c r="G41" s="52">
        <f>SUM(G7:G16)</f>
        <v>1600000</v>
      </c>
      <c r="H41" s="52">
        <f>SUM(H7:H16)</f>
        <v>2489000</v>
      </c>
      <c r="I41" s="53">
        <f>SUM(I7:I16)</f>
        <v>2488965.85</v>
      </c>
      <c r="J41" s="51">
        <f>I41/H41</f>
        <v>0.9999862796303737</v>
      </c>
    </row>
    <row r="42" spans="1:10" ht="15" customHeight="1" thickBot="1">
      <c r="A42" s="13" t="s">
        <v>21</v>
      </c>
      <c r="B42" s="16"/>
      <c r="C42" s="54">
        <f>-SUM(C18:C40)</f>
        <v>-11166800</v>
      </c>
      <c r="D42" s="54">
        <f>-SUM(D18:D40)</f>
        <v>-23135300</v>
      </c>
      <c r="E42" s="54">
        <f>-SUM(E18:E40)</f>
        <v>-23130980.289999995</v>
      </c>
      <c r="F42" s="43">
        <f t="shared" si="2"/>
        <v>0.9998132848936472</v>
      </c>
      <c r="G42" s="55">
        <f>-SUM(G18:G40)</f>
        <v>-1310000</v>
      </c>
      <c r="H42" s="55">
        <f>-SUM(H18:H40)</f>
        <v>-2289100</v>
      </c>
      <c r="I42" s="56">
        <f>-SUM(I18:I40)</f>
        <v>-2133362.77</v>
      </c>
      <c r="J42" s="43">
        <f>I42/H42</f>
        <v>0.9319657376261413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-160041.8299999945</v>
      </c>
      <c r="F43" s="59" t="s">
        <v>19</v>
      </c>
      <c r="G43" s="141">
        <f>+G41+G42</f>
        <v>290000</v>
      </c>
      <c r="H43" s="93">
        <f>+H41+H42</f>
        <v>199900</v>
      </c>
      <c r="I43" s="79">
        <f>+I41+I42</f>
        <v>355603.0800000001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195561.2500000056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57"/>
    </row>
  </sheetData>
  <sheetProtection/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&amp;L&amp;A&amp;R119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D50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3" width="4.875" style="0" customWidth="1"/>
  </cols>
  <sheetData>
    <row r="1" ht="12.75">
      <c r="D1" s="28" t="s">
        <v>33</v>
      </c>
    </row>
    <row r="2" ht="12.75">
      <c r="D2" s="28"/>
    </row>
    <row r="4" spans="2:4" ht="12.75">
      <c r="B4" s="155">
        <v>121</v>
      </c>
      <c r="C4" s="27"/>
      <c r="D4" t="s">
        <v>34</v>
      </c>
    </row>
    <row r="5" ht="12.75">
      <c r="B5" s="155"/>
    </row>
    <row r="6" spans="2:4" ht="12.75">
      <c r="B6" s="155">
        <v>122</v>
      </c>
      <c r="C6" s="27"/>
      <c r="D6" t="s">
        <v>35</v>
      </c>
    </row>
    <row r="7" spans="2:3" ht="12.75">
      <c r="B7" s="155"/>
      <c r="C7" s="27"/>
    </row>
    <row r="8" spans="2:4" ht="12.75">
      <c r="B8" s="155">
        <v>123</v>
      </c>
      <c r="C8" s="27"/>
      <c r="D8" t="s">
        <v>36</v>
      </c>
    </row>
    <row r="9" spans="2:3" ht="12.75">
      <c r="B9" s="155"/>
      <c r="C9" s="27"/>
    </row>
    <row r="10" spans="2:4" ht="12.75">
      <c r="B10" s="155">
        <v>124</v>
      </c>
      <c r="C10" s="27"/>
      <c r="D10" t="s">
        <v>37</v>
      </c>
    </row>
    <row r="11" spans="2:3" ht="12.75">
      <c r="B11" s="155"/>
      <c r="C11" s="27"/>
    </row>
    <row r="12" spans="2:4" ht="12.75">
      <c r="B12" s="155">
        <v>125</v>
      </c>
      <c r="C12" s="27"/>
      <c r="D12" t="s">
        <v>38</v>
      </c>
    </row>
    <row r="13" spans="2:3" ht="12.75">
      <c r="B13" s="155"/>
      <c r="C13" s="27"/>
    </row>
    <row r="14" spans="2:4" ht="12.75">
      <c r="B14" s="155">
        <v>126</v>
      </c>
      <c r="C14" s="27"/>
      <c r="D14" t="s">
        <v>39</v>
      </c>
    </row>
    <row r="15" spans="2:3" ht="12.75">
      <c r="B15" s="155"/>
      <c r="C15" s="27"/>
    </row>
    <row r="16" spans="2:4" ht="12.75">
      <c r="B16" s="155">
        <v>127</v>
      </c>
      <c r="C16" s="27"/>
      <c r="D16" t="s">
        <v>165</v>
      </c>
    </row>
    <row r="17" spans="2:3" ht="12.75">
      <c r="B17" s="155"/>
      <c r="C17" s="27"/>
    </row>
    <row r="18" spans="2:4" ht="12.75">
      <c r="B18" s="155">
        <v>128</v>
      </c>
      <c r="C18" s="27"/>
      <c r="D18" t="s">
        <v>40</v>
      </c>
    </row>
    <row r="19" spans="2:3" ht="12.75">
      <c r="B19" s="155"/>
      <c r="C19" s="27"/>
    </row>
    <row r="20" spans="2:4" ht="12.75">
      <c r="B20" s="155">
        <v>129</v>
      </c>
      <c r="C20" s="27"/>
      <c r="D20" t="s">
        <v>41</v>
      </c>
    </row>
    <row r="21" spans="2:3" ht="12.75">
      <c r="B21" s="155"/>
      <c r="C21" s="27"/>
    </row>
    <row r="22" spans="2:4" ht="12.75">
      <c r="B22" s="155">
        <v>130</v>
      </c>
      <c r="C22" s="27"/>
      <c r="D22" t="s">
        <v>42</v>
      </c>
    </row>
    <row r="23" spans="2:3" ht="12.75">
      <c r="B23" s="155"/>
      <c r="C23" s="27"/>
    </row>
    <row r="24" spans="2:4" ht="12.75">
      <c r="B24" s="155">
        <v>131</v>
      </c>
      <c r="C24" s="27"/>
      <c r="D24" t="s">
        <v>185</v>
      </c>
    </row>
    <row r="25" spans="2:3" ht="12.75">
      <c r="B25" s="155"/>
      <c r="C25" s="27"/>
    </row>
    <row r="26" spans="2:4" ht="12.75">
      <c r="B26" s="155">
        <v>132</v>
      </c>
      <c r="C26" s="27"/>
      <c r="D26" t="s">
        <v>186</v>
      </c>
    </row>
    <row r="27" spans="2:3" ht="12.75">
      <c r="B27" s="155"/>
      <c r="C27" s="27"/>
    </row>
    <row r="28" spans="2:4" ht="12.75">
      <c r="B28" s="155">
        <v>133</v>
      </c>
      <c r="C28" s="27"/>
      <c r="D28" t="s">
        <v>43</v>
      </c>
    </row>
    <row r="29" spans="2:3" ht="12.75">
      <c r="B29" s="155"/>
      <c r="C29" s="27"/>
    </row>
    <row r="30" spans="2:4" ht="12.75">
      <c r="B30" s="155">
        <v>134</v>
      </c>
      <c r="C30" s="27"/>
      <c r="D30" t="s">
        <v>44</v>
      </c>
    </row>
    <row r="31" spans="2:3" ht="12.75">
      <c r="B31" s="155"/>
      <c r="C31" s="27"/>
    </row>
    <row r="32" spans="2:4" ht="12.75">
      <c r="B32" s="155">
        <v>135</v>
      </c>
      <c r="C32" s="27"/>
      <c r="D32" t="s">
        <v>45</v>
      </c>
    </row>
    <row r="33" spans="2:3" ht="12.75">
      <c r="B33" s="155"/>
      <c r="C33" s="27"/>
    </row>
    <row r="34" spans="2:4" ht="12.75">
      <c r="B34" s="155">
        <v>136</v>
      </c>
      <c r="C34" s="27"/>
      <c r="D34" t="s">
        <v>146</v>
      </c>
    </row>
    <row r="35" spans="2:3" ht="12.75">
      <c r="B35" s="155"/>
      <c r="C35" s="27"/>
    </row>
    <row r="36" spans="2:4" ht="12.75">
      <c r="B36" s="155">
        <v>137</v>
      </c>
      <c r="C36" s="27"/>
      <c r="D36" t="s">
        <v>187</v>
      </c>
    </row>
    <row r="37" spans="2:3" ht="12.75">
      <c r="B37" s="155"/>
      <c r="C37" s="27"/>
    </row>
    <row r="38" spans="2:4" ht="12.75">
      <c r="B38" s="155">
        <v>138</v>
      </c>
      <c r="C38" s="27"/>
      <c r="D38" t="s">
        <v>46</v>
      </c>
    </row>
    <row r="39" spans="2:3" ht="12.75">
      <c r="B39" s="155"/>
      <c r="C39" s="27"/>
    </row>
    <row r="40" spans="2:4" ht="12.75">
      <c r="B40" s="155">
        <v>139</v>
      </c>
      <c r="C40" s="27"/>
      <c r="D40" t="s">
        <v>47</v>
      </c>
    </row>
    <row r="41" spans="2:3" ht="12.75">
      <c r="B41" s="155"/>
      <c r="C41" s="27"/>
    </row>
    <row r="42" spans="2:4" ht="12.75">
      <c r="B42" s="155">
        <v>140</v>
      </c>
      <c r="C42" s="27"/>
      <c r="D42" t="s">
        <v>48</v>
      </c>
    </row>
    <row r="43" spans="2:3" ht="12.75">
      <c r="B43" s="155"/>
      <c r="C43" s="27"/>
    </row>
    <row r="44" spans="2:4" ht="12.75">
      <c r="B44" s="155">
        <v>141</v>
      </c>
      <c r="C44" s="27"/>
      <c r="D44" t="s">
        <v>49</v>
      </c>
    </row>
    <row r="45" spans="2:3" ht="12.75">
      <c r="B45" s="155"/>
      <c r="C45" s="27"/>
    </row>
    <row r="46" spans="2:4" ht="12.75">
      <c r="B46" s="155">
        <v>142</v>
      </c>
      <c r="C46" s="27"/>
      <c r="D46" t="s">
        <v>50</v>
      </c>
    </row>
    <row r="47" spans="2:3" ht="12.75">
      <c r="B47" s="155"/>
      <c r="C47" s="27"/>
    </row>
    <row r="48" spans="2:4" ht="12.75">
      <c r="B48" s="155">
        <v>143</v>
      </c>
      <c r="C48" s="27"/>
      <c r="D48" t="s">
        <v>51</v>
      </c>
    </row>
    <row r="49" spans="2:3" ht="12.75">
      <c r="B49" s="155"/>
      <c r="C49" s="27"/>
    </row>
    <row r="50" spans="2:3" ht="12.75">
      <c r="B50" s="155"/>
      <c r="C50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&amp;L&amp;A&amp;R120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4.25390625" style="5" customWidth="1"/>
    <col min="12" max="12" width="15.125" style="5" customWidth="1"/>
    <col min="13" max="13" width="9.125" style="5" customWidth="1"/>
    <col min="14" max="14" width="14.625" style="5" customWidth="1"/>
    <col min="15" max="16384" width="9.125" style="5" customWidth="1"/>
  </cols>
  <sheetData>
    <row r="1" ht="15" customHeight="1">
      <c r="A1" s="29" t="s">
        <v>86</v>
      </c>
    </row>
    <row r="2" spans="1:9" ht="15">
      <c r="A2" s="29"/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97"/>
      <c r="E4" s="197"/>
      <c r="F4" s="198"/>
      <c r="G4" s="187" t="s">
        <v>10</v>
      </c>
      <c r="H4" s="199"/>
      <c r="I4" s="199"/>
      <c r="J4" s="200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4" ht="15" customHeight="1">
      <c r="A8" s="188" t="s">
        <v>198</v>
      </c>
      <c r="B8" s="189"/>
      <c r="C8" s="24">
        <f>'MŠ Běhounkova 2300'!C8+'MŠ Běhounkova 2474'!C8+'MŠ Herčíkova 2190'!C8+'MŠ Horákova 2064'!C8+'MŠ Hostinského 1534'!C8+'MŠ Husníkova 2075'!C8+'MŠ Husníkova 2076'!C8+'MŠ Chlupova 1798'!C8+'MŠ Chlupova 1799'!C8+'MŠ Janského 2187'!C8+'MŠ Janského 2188'!C8+'MŠ Klausova 2449'!C8+'MŠ Mezi Školami 2323'!C8+'MŠ Mezi Školami 2482 '!C8+'MŠ Mohylová 1964'!C8+'MŠ Ovčí Hájek 2174'!C8+'MŠ Ovčí Hájek 2177'!C8+'MŠ Podpěrova 1880'!C8+'MŠ Trávníčkova 1747'!C8+'MŠ Vlachova 1501'!C8+'MŠ Vlasákova 955'!C8+'MŠ Zázvorkova 1994'!C8</f>
        <v>16246300</v>
      </c>
      <c r="D8" s="22">
        <f>'MŠ Běhounkova 2300'!D8+'MŠ Běhounkova 2474'!D8+'MŠ Herčíkova 2190'!D8+'MŠ Horákova 2064'!D8+'MŠ Hostinského 1534'!D8+'MŠ Husníkova 2075'!D8+'MŠ Husníkova 2076'!D8+'MŠ Chlupova 1798'!D8+'MŠ Chlupova 1799'!D8+'MŠ Janského 2187'!D8+'MŠ Janského 2188'!D8+'MŠ Klausova 2449'!D8+'MŠ Mezi Školami 2323'!D8+'MŠ Mezi Školami 2482 '!D8+'MŠ Mohylová 1964'!D8+'MŠ Ovčí Hájek 2174'!D8+'MŠ Ovčí Hájek 2177'!D8+'MŠ Podpěrova 1880'!D8+'MŠ Trávníčkova 1747'!D8+'MŠ Vlachova 1501'!D8+'MŠ Vlasákova 955'!D8+'MŠ Zázvorkova 1994'!D8</f>
        <v>19871900</v>
      </c>
      <c r="E8" s="22">
        <f>'MŠ Běhounkova 2300'!E8+'MŠ Běhounkova 2474'!E8+'MŠ Herčíkova 2190'!E8+'MŠ Horákova 2064'!E8+'MŠ Hostinského 1534'!E8+'MŠ Husníkova 2075'!E8+'MŠ Husníkova 2076'!E8+'MŠ Chlupova 1798'!E8+'MŠ Chlupova 1799'!E8+'MŠ Janského 2187'!E8+'MŠ Janského 2188'!E8+'MŠ Klausova 2449'!E8+'MŠ Mezi Školami 2323'!E8+'MŠ Mezi Školami 2482 '!E8+'MŠ Mohylová 1964'!E8+'MŠ Ovčí Hájek 2174'!E8+'MŠ Ovčí Hájek 2177'!E8+'MŠ Podpěrova 1880'!E8+'MŠ Trávníčkova 1747'!E8+'MŠ Vlachova 1501'!E8+'MŠ Vlasákova 955'!E8+'MŠ Zázvorkova 1994'!E8</f>
        <v>19870590.950000003</v>
      </c>
      <c r="F8" s="43">
        <f aca="true" t="shared" si="0" ref="F8:F16">E8/D8</f>
        <v>0.9999341255743036</v>
      </c>
      <c r="G8" s="24">
        <f>'MŠ Běhounkova 2300'!G8+'MŠ Běhounkova 2474'!G8+'MŠ Herčíkova 2190'!G8+'MŠ Horákova 2064'!G8+'MŠ Hostinského 1534'!G8+'MŠ Husníkova 2075'!G8+'MŠ Husníkova 2076'!G8+'MŠ Chlupova 1798'!G8+'MŠ Chlupova 1799'!G8+'MŠ Janského 2187'!G8+'MŠ Janského 2188'!G8+'MŠ Klausova 2449'!G8+'MŠ Mezi Školami 2323'!G8+'MŠ Mezi Školami 2482 '!G8+'MŠ Mohylová 1964'!G8+'MŠ Ovčí Hájek 2174'!G8+'MŠ Ovčí Hájek 2177'!G8+'MŠ Podpěrova 1880'!G8+'MŠ Trávníčkova 1747'!G8+'MŠ Vlachova 1501'!G8+'MŠ Vlasákova 955'!G8+'MŠ Zázvorkova 1994'!G8</f>
        <v>0</v>
      </c>
      <c r="H8" s="22">
        <f>'MŠ Běhounkova 2300'!H8+'MŠ Běhounkova 2474'!H8+'MŠ Herčíkova 2190'!H8+'MŠ Horákova 2064'!H8+'MŠ Hostinského 1534'!H8+'MŠ Husníkova 2075'!H8+'MŠ Husníkova 2076'!H8+'MŠ Chlupova 1798'!H8+'MŠ Chlupova 1799'!H8+'MŠ Janského 2187'!H8+'MŠ Janského 2188'!H8+'MŠ Klausova 2449'!H8+'MŠ Mezi Školami 2323'!H8+'MŠ Mezi Školami 2482 '!H8+'MŠ Mohylová 1964'!H8+'MŠ Ovčí Hájek 2174'!H8+'MŠ Ovčí Hájek 2177'!H8+'MŠ Podpěrova 1880'!H8+'MŠ Trávníčkova 1747'!H8+'MŠ Vlachova 1501'!H8+'MŠ Vlasákova 955'!H8+'MŠ Zázvorkova 1994'!H8</f>
        <v>0</v>
      </c>
      <c r="I8" s="22">
        <f>'MŠ Běhounkova 2300'!I8+'MŠ Běhounkova 2474'!I8+'MŠ Herčíkova 2190'!I8+'MŠ Horákova 2064'!I8+'MŠ Hostinského 1534'!I8+'MŠ Husníkova 2075'!I8+'MŠ Husníkova 2076'!I8+'MŠ Chlupova 1798'!I8+'MŠ Chlupova 1799'!I8+'MŠ Janského 2187'!I8+'MŠ Janského 2188'!I8+'MŠ Klausova 2449'!I8+'MŠ Mezi Školami 2323'!I8+'MŠ Mezi Školami 2482 '!I8+'MŠ Mohylová 1964'!I8+'MŠ Ovčí Hájek 2174'!I8+'MŠ Ovčí Hájek 2177'!I8+'MŠ Podpěrova 1880'!I8+'MŠ Trávníčkova 1747'!I8+'MŠ Vlachova 1501'!I8+'MŠ Vlasákova 955'!I8+'MŠ Zázvorkova 1994'!I8</f>
        <v>0</v>
      </c>
      <c r="J8" s="43">
        <f aca="true" t="shared" si="1" ref="J8:J16">IF(ISERR(I8/H8),0,I8/H8)</f>
        <v>0</v>
      </c>
      <c r="L8" s="44"/>
      <c r="M8" s="45"/>
      <c r="N8" s="44"/>
    </row>
    <row r="9" spans="1:14" ht="15" customHeight="1">
      <c r="A9" s="13" t="s">
        <v>197</v>
      </c>
      <c r="B9" s="16"/>
      <c r="C9" s="24">
        <f>'MŠ Běhounkova 2300'!C9+'MŠ Běhounkova 2474'!C9+'MŠ Herčíkova 2190'!C9+'MŠ Horákova 2064'!C9+'MŠ Hostinského 1534'!C9+'MŠ Husníkova 2075'!C9+'MŠ Husníkova 2076'!C9+'MŠ Chlupova 1798'!C9+'MŠ Chlupova 1799'!C9+'MŠ Janského 2187'!C9+'MŠ Janského 2188'!C9+'MŠ Klausova 2449'!C9+'MŠ Mezi Školami 2323'!C9+'MŠ Mezi Školami 2482 '!C9+'MŠ Mohylová 1964'!C9+'MŠ Ovčí Hájek 2174'!C9+'MŠ Ovčí Hájek 2177'!C9+'MŠ Podpěrova 1880'!C9+'MŠ Trávníčkova 1747'!C9+'MŠ Vlachova 1501'!C9+'MŠ Vlasákova 955'!C9+'MŠ Zázvorkova 1994'!C9</f>
        <v>0</v>
      </c>
      <c r="D9" s="22">
        <f>'MŠ Běhounkova 2300'!D9+'MŠ Běhounkova 2474'!D9+'MŠ Herčíkova 2190'!D9+'MŠ Horákova 2064'!D9+'MŠ Hostinského 1534'!D9+'MŠ Husníkova 2075'!D9+'MŠ Husníkova 2076'!D9+'MŠ Chlupova 1798'!D9+'MŠ Chlupova 1799'!D9+'MŠ Janského 2187'!D9+'MŠ Janského 2188'!D9+'MŠ Klausova 2449'!D9+'MŠ Mezi Školami 2323'!D9+'MŠ Mezi Školami 2482 '!D9+'MŠ Mohylová 1964'!D9+'MŠ Ovčí Hájek 2174'!D9+'MŠ Ovčí Hájek 2177'!D9+'MŠ Podpěrova 1880'!D9+'MŠ Trávníčkova 1747'!D9+'MŠ Vlachova 1501'!D9+'MŠ Vlasákova 955'!D9+'MŠ Zázvorkova 1994'!D9</f>
        <v>6743100</v>
      </c>
      <c r="E9" s="22">
        <f>'MŠ Běhounkova 2300'!E9+'MŠ Běhounkova 2474'!E9+'MŠ Herčíkova 2190'!E9+'MŠ Horákova 2064'!E9+'MŠ Hostinského 1534'!E9+'MŠ Husníkova 2075'!E9+'MŠ Husníkova 2076'!E9+'MŠ Chlupova 1798'!E9+'MŠ Chlupova 1799'!E9+'MŠ Janského 2187'!E9+'MŠ Janského 2188'!E9+'MŠ Klausova 2449'!E9+'MŠ Mezi Školami 2323'!E9+'MŠ Mezi Školami 2482 '!E9+'MŠ Mohylová 1964'!E9+'MŠ Ovčí Hájek 2174'!E9+'MŠ Ovčí Hájek 2177'!E9+'MŠ Podpěrova 1880'!E9+'MŠ Trávníčkova 1747'!E9+'MŠ Vlachova 1501'!E9+'MŠ Vlasákova 955'!E9+'MŠ Zázvorkova 1994'!E9</f>
        <v>6743100</v>
      </c>
      <c r="F9" s="43">
        <f t="shared" si="0"/>
        <v>1</v>
      </c>
      <c r="G9" s="24">
        <f>'MŠ Běhounkova 2300'!G9+'MŠ Běhounkova 2474'!G9+'MŠ Herčíkova 2190'!G9+'MŠ Horákova 2064'!G9+'MŠ Hostinského 1534'!G9+'MŠ Husníkova 2075'!G9+'MŠ Husníkova 2076'!G9+'MŠ Chlupova 1798'!G9+'MŠ Chlupova 1799'!G9+'MŠ Janského 2187'!G9+'MŠ Janského 2188'!G9+'MŠ Klausova 2449'!G9+'MŠ Mezi Školami 2323'!G9+'MŠ Mezi Školami 2482 '!G9+'MŠ Mohylová 1964'!G9+'MŠ Ovčí Hájek 2174'!G9+'MŠ Ovčí Hájek 2177'!G9+'MŠ Podpěrova 1880'!G9+'MŠ Trávníčkova 1747'!G9+'MŠ Vlachova 1501'!G9+'MŠ Vlasákova 955'!G9+'MŠ Zázvorkova 1994'!G9</f>
        <v>0</v>
      </c>
      <c r="H9" s="22">
        <f>'MŠ Běhounkova 2300'!H9+'MŠ Běhounkova 2474'!H9+'MŠ Herčíkova 2190'!H9+'MŠ Horákova 2064'!H9+'MŠ Hostinského 1534'!H9+'MŠ Husníkova 2075'!H9+'MŠ Husníkova 2076'!H9+'MŠ Chlupova 1798'!H9+'MŠ Chlupova 1799'!H9+'MŠ Janského 2187'!H9+'MŠ Janského 2188'!H9+'MŠ Klausova 2449'!H9+'MŠ Mezi Školami 2323'!H9+'MŠ Mezi Školami 2482 '!H9+'MŠ Mohylová 1964'!H9+'MŠ Ovčí Hájek 2174'!H9+'MŠ Ovčí Hájek 2177'!H9+'MŠ Podpěrova 1880'!H9+'MŠ Trávníčkova 1747'!H9+'MŠ Vlachova 1501'!H9+'MŠ Vlasákova 955'!H9+'MŠ Zázvorkova 1994'!H9</f>
        <v>0</v>
      </c>
      <c r="I9" s="22">
        <f>'MŠ Běhounkova 2300'!I9+'MŠ Běhounkova 2474'!I9+'MŠ Herčíkova 2190'!I9+'MŠ Horákova 2064'!I9+'MŠ Hostinského 1534'!I9+'MŠ Husníkova 2075'!I9+'MŠ Husníkova 2076'!I9+'MŠ Chlupova 1798'!I9+'MŠ Chlupova 1799'!I9+'MŠ Janského 2187'!I9+'MŠ Janského 2188'!I9+'MŠ Klausova 2449'!I9+'MŠ Mezi Školami 2323'!I9+'MŠ Mezi Školami 2482 '!I9+'MŠ Mohylová 1964'!I9+'MŠ Ovčí Hájek 2174'!I9+'MŠ Ovčí Hájek 2177'!I9+'MŠ Podpěrova 1880'!I9+'MŠ Trávníčkova 1747'!I9+'MŠ Vlachova 1501'!I9+'MŠ Vlasákova 955'!I9+'MŠ Zázvorkova 1994'!I9</f>
        <v>0</v>
      </c>
      <c r="J9" s="46">
        <f t="shared" si="1"/>
        <v>0</v>
      </c>
      <c r="L9" s="44"/>
      <c r="N9" s="44"/>
    </row>
    <row r="10" spans="1:14" ht="15" customHeight="1">
      <c r="A10" s="13" t="s">
        <v>208</v>
      </c>
      <c r="B10" s="16"/>
      <c r="C10" s="24">
        <f>'MŠ Běhounkova 2300'!C10+'MŠ Běhounkova 2474'!C10+'MŠ Herčíkova 2190'!C10+'MŠ Horákova 2064'!C10+'MŠ Hostinského 1534'!C10+'MŠ Husníkova 2075'!C10+'MŠ Husníkova 2076'!C10+'MŠ Chlupova 1798'!C10+'MŠ Chlupova 1799'!C10+'MŠ Janského 2187'!C10+'MŠ Janského 2188'!C10+'MŠ Klausova 2449'!C10+'MŠ Mezi Školami 2323'!C10+'MŠ Mezi Školami 2482 '!C10+'MŠ Mohylová 1964'!C12+'MŠ Ovčí Hájek 2174'!C10+'MŠ Ovčí Hájek 2177'!C10+'MŠ Podpěrova 1880'!C10+'MŠ Trávníčkova 1747'!C10+'MŠ Vlachova 1501'!C10+'MŠ Vlasákova 955'!C10+'MŠ Zázvorkova 1994'!C10</f>
        <v>0</v>
      </c>
      <c r="D10" s="22">
        <f>'MŠ Běhounkova 2300'!D10+'MŠ Běhounkova 2474'!D10+'MŠ Herčíkova 2190'!D10+'MŠ Horákova 2064'!D10+'MŠ Hostinského 1534'!D10+'MŠ Husníkova 2075'!D10+'MŠ Husníkova 2076'!D10+'MŠ Chlupova 1798'!D10+'MŠ Chlupova 1799'!D10+'MŠ Janského 2187'!D10+'MŠ Janského 2188'!D10+'MŠ Klausova 2449'!D10+'MŠ Mezi Školami 2323'!D10+'MŠ Mezi Školami 2482 '!D10+'MŠ Mohylová 1964'!D10+'MŠ Ovčí Hájek 2174'!D10+'MŠ Ovčí Hájek 2177'!D10+'MŠ Podpěrova 1880'!D10+'MŠ Trávníčkova 1747'!D10+'MŠ Vlachova 1501'!D10+'MŠ Vlasákova 955'!D10+'MŠ Zázvorkova 1994'!D10</f>
        <v>2886100</v>
      </c>
      <c r="E10" s="22">
        <f>'MŠ Běhounkova 2300'!E10+'MŠ Běhounkova 2474'!E10+'MŠ Herčíkova 2190'!E10+'MŠ Horákova 2064'!E10+'MŠ Hostinského 1534'!E10+'MŠ Husníkova 2075'!E10+'MŠ Husníkova 2076'!E10+'MŠ Chlupova 1798'!E10+'MŠ Chlupova 1799'!E10+'MŠ Janského 2187'!E10+'MŠ Janského 2188'!E10+'MŠ Klausova 2449'!E10+'MŠ Mezi Školami 2323'!E10+'MŠ Mezi Školami 2482 '!E10+'MŠ Mohylová 1964'!E10+'MŠ Ovčí Hájek 2174'!E10+'MŠ Ovčí Hájek 2177'!E10+'MŠ Podpěrova 1880'!E10+'MŠ Trávníčkova 1747'!E10+'MŠ Vlachova 1501'!E10+'MŠ Vlasákova 955'!E10+'MŠ Zázvorkova 1994'!E10</f>
        <v>2822249.0999999996</v>
      </c>
      <c r="F10" s="43">
        <f t="shared" si="0"/>
        <v>0.9778764076088838</v>
      </c>
      <c r="G10" s="24">
        <f>'MŠ Běhounkova 2300'!G10+'MŠ Běhounkova 2474'!G10+'MŠ Herčíkova 2190'!G10+'MŠ Horákova 2064'!G10+'MŠ Hostinského 1534'!G10+'MŠ Husníkova 2075'!G10+'MŠ Husníkova 2076'!G10+'MŠ Chlupova 1798'!G10+'MŠ Chlupova 1799'!G10+'MŠ Janského 2187'!G10+'MŠ Janského 2188'!G10+'MŠ Klausova 2449'!G10+'MŠ Mezi Školami 2323'!G10+'MŠ Mezi Školami 2482 '!G10+'MŠ Mohylová 1964'!G12+'MŠ Ovčí Hájek 2174'!G10+'MŠ Ovčí Hájek 2177'!G10+'MŠ Podpěrova 1880'!G10+'MŠ Trávníčkova 1747'!G10+'MŠ Vlachova 1501'!G10+'MŠ Vlasákova 955'!G10+'MŠ Zázvorkova 1994'!G10</f>
        <v>0</v>
      </c>
      <c r="H10" s="22">
        <f>'MŠ Běhounkova 2300'!H10+'MŠ Běhounkova 2474'!H10+'MŠ Herčíkova 2190'!H10+'MŠ Horákova 2064'!H10+'MŠ Hostinského 1534'!H10+'MŠ Husníkova 2075'!H10+'MŠ Husníkova 2076'!H10+'MŠ Chlupova 1798'!H10+'MŠ Chlupova 1799'!H10+'MŠ Janského 2187'!H10+'MŠ Janského 2188'!H10+'MŠ Klausova 2449'!H10+'MŠ Mezi Školami 2323'!H10+'MŠ Mezi Školami 2482 '!H10+'MŠ Mohylová 1964'!H12+'MŠ Ovčí Hájek 2174'!H10+'MŠ Ovčí Hájek 2177'!H10+'MŠ Podpěrova 1880'!H10+'MŠ Trávníčkova 1747'!H10+'MŠ Vlachova 1501'!H10+'MŠ Vlasákova 955'!H10+'MŠ Zázvorkova 1994'!H10</f>
        <v>0</v>
      </c>
      <c r="I10" s="22">
        <f>'MŠ Běhounkova 2300'!I10+'MŠ Běhounkova 2474'!I10+'MŠ Herčíkova 2190'!I10+'MŠ Horákova 2064'!I10+'MŠ Hostinského 1534'!I10+'MŠ Husníkova 2075'!I10+'MŠ Husníkova 2076'!I10+'MŠ Chlupova 1798'!I10+'MŠ Chlupova 1799'!I10+'MŠ Janského 2187'!I10+'MŠ Janského 2188'!I10+'MŠ Klausova 2449'!I10+'MŠ Mezi Školami 2323'!I10+'MŠ Mezi Školami 2482 '!I10+'MŠ Mohylová 1964'!I10+'MŠ Ovčí Hájek 2174'!I10+'MŠ Ovčí Hájek 2177'!I10+'MŠ Podpěrova 1880'!I10+'MŠ Trávníčkova 1747'!I10+'MŠ Vlachova 1501'!I10+'MŠ Vlasákova 955'!I10+'MŠ Zázvorkova 1994'!I10</f>
        <v>0</v>
      </c>
      <c r="J10" s="46">
        <f>IF(ISERR(I10/H10),0,I10/H10)</f>
        <v>0</v>
      </c>
      <c r="L10" s="44"/>
      <c r="N10" s="44"/>
    </row>
    <row r="11" spans="1:14" ht="15" customHeight="1">
      <c r="A11" s="13" t="s">
        <v>230</v>
      </c>
      <c r="B11" s="16"/>
      <c r="C11" s="24">
        <v>0</v>
      </c>
      <c r="D11" s="22">
        <f>'MŠ Běhounkova 2300'!D11+'MŠ Běhounkova 2474'!D11+'MŠ Herčíkova 2190'!D11+'MŠ Horákova 2064'!D11+'MŠ Hostinského 1534'!D11+'MŠ Husníkova 2075'!D11+'MŠ Husníkova 2076'!D11+'MŠ Chlupova 1798'!D11+'MŠ Chlupova 1799'!D11+'MŠ Janského 2187'!D11+'MŠ Janského 2188'!D11+'MŠ Klausova 2449'!D11+'MŠ Mezi Školami 2323'!D11+'MŠ Mezi Školami 2482 '!D11+'MŠ Mohylová 1964'!D11+'MŠ Ovčí Hájek 2174'!D11+'MŠ Ovčí Hájek 2177'!D11+'MŠ Podpěrova 1880'!D11+'MŠ Trávníčkova 1747'!D11+'MŠ Vlachova 1501'!D11+'MŠ Vlasákova 955'!D11+'MŠ Zázvorkova 1994'!D11</f>
        <v>173700</v>
      </c>
      <c r="E11" s="22">
        <f>'MŠ Běhounkova 2300'!E11+'MŠ Běhounkova 2474'!E11+'MŠ Herčíkova 2190'!E11+'MŠ Horákova 2064'!E11+'MŠ Hostinského 1534'!E11+'MŠ Husníkova 2075'!E11+'MŠ Husníkova 2076'!E11+'MŠ Chlupova 1798'!E11+'MŠ Chlupova 1799'!E11+'MŠ Janského 2187'!E11+'MŠ Janského 2188'!E11+'MŠ Klausova 2449'!E11+'MŠ Mezi Školami 2323'!E11+'MŠ Mezi Školami 2482 '!E11+'MŠ Mohylová 1964'!E11+'MŠ Ovčí Hájek 2174'!E11+'MŠ Ovčí Hájek 2177'!E11+'MŠ Podpěrova 1880'!E11+'MŠ Trávníčkova 1747'!E11+'MŠ Vlachova 1501'!E11+'MŠ Vlasákova 955'!E11+'MŠ Zázvorkova 1994'!E11</f>
        <v>55295</v>
      </c>
      <c r="F11" s="43">
        <f t="shared" si="0"/>
        <v>0.31833621185952793</v>
      </c>
      <c r="G11" s="24">
        <f>'MŠ Běhounkova 2300'!G11+'MŠ Běhounkova 2474'!G11+'MŠ Herčíkova 2190'!G11+'MŠ Horákova 2064'!G11+'MŠ Hostinského 1534'!G11+'MŠ Husníkova 2075'!G11+'MŠ Husníkova 2076'!G11+'MŠ Chlupova 1798'!G11+'MŠ Chlupova 1799'!G11+'MŠ Janského 2187'!G11+'MŠ Janského 2188'!G11+'MŠ Klausova 2449'!G11+'MŠ Mezi Školami 2323'!G11+'MŠ Mezi Školami 2482 '!G11+'MŠ Mohylová 1964'!G13+'MŠ Ovčí Hájek 2174'!G11+'MŠ Ovčí Hájek 2177'!G11+'MŠ Podpěrova 1880'!G11+'MŠ Trávníčkova 1747'!G11+'MŠ Vlachova 1501'!G11+'MŠ Vlasákova 955'!G11+'MŠ Zázvorkova 1994'!G11</f>
        <v>0</v>
      </c>
      <c r="H11" s="22">
        <f>'MŠ Běhounkova 2300'!H11+'MŠ Běhounkova 2474'!H11+'MŠ Herčíkova 2190'!H11+'MŠ Horákova 2064'!H11+'MŠ Hostinského 1534'!H11+'MŠ Husníkova 2075'!H11+'MŠ Husníkova 2076'!H11+'MŠ Chlupova 1798'!H11+'MŠ Chlupova 1799'!H11+'MŠ Janského 2187'!H11+'MŠ Janského 2188'!H11+'MŠ Klausova 2449'!H11+'MŠ Mezi Školami 2323'!H11+'MŠ Mezi Školami 2482 '!H11+'MŠ Mohylová 1964'!H13+'MŠ Ovčí Hájek 2174'!H11+'MŠ Ovčí Hájek 2177'!H11+'MŠ Podpěrova 1880'!H11+'MŠ Trávníčkova 1747'!H11+'MŠ Vlachova 1501'!H11+'MŠ Vlasákova 955'!H11+'MŠ Zázvorkova 1994'!H11</f>
        <v>0</v>
      </c>
      <c r="I11" s="22">
        <f>'MŠ Běhounkova 2300'!I11+'MŠ Běhounkova 2474'!I11+'MŠ Herčíkova 2190'!I11+'MŠ Horákova 2064'!I11+'MŠ Hostinského 1534'!I11+'MŠ Husníkova 2075'!I11+'MŠ Husníkova 2076'!I11+'MŠ Chlupova 1798'!I11+'MŠ Chlupova 1799'!I11+'MŠ Janského 2187'!I11+'MŠ Janského 2188'!I11+'MŠ Klausova 2449'!I11+'MŠ Mezi Školami 2323'!I11+'MŠ Mezi Školami 2482 '!I11+'MŠ Mohylová 1964'!I11+'MŠ Ovčí Hájek 2174'!I11+'MŠ Ovčí Hájek 2177'!I11+'MŠ Podpěrova 1880'!I11+'MŠ Trávníčkova 1747'!I11+'MŠ Vlachova 1501'!I11+'MŠ Vlasákova 955'!I11+'MŠ Zázvorkova 1994'!I11</f>
        <v>0</v>
      </c>
      <c r="J11" s="46">
        <f>IF(ISERR(I11/H11),0,I11/H11)</f>
        <v>0</v>
      </c>
      <c r="L11" s="44"/>
      <c r="N11" s="44"/>
    </row>
    <row r="12" spans="1:14" ht="15" customHeight="1">
      <c r="A12" s="13" t="s">
        <v>194</v>
      </c>
      <c r="B12" s="16"/>
      <c r="C12" s="24">
        <f>'MŠ Běhounkova 2300'!C12+'MŠ Běhounkova 2474'!C12+'MŠ Herčíkova 2190'!C12+'MŠ Horákova 2064'!C12+'MŠ Hostinského 1534'!C12+'MŠ Husníkova 2075'!C12+'MŠ Husníkova 2076'!C12+'MŠ Chlupova 1798'!C12+'MŠ Chlupova 1799'!C12+'MŠ Janského 2187'!C12+'MŠ Janského 2188'!C12+'MŠ Klausova 2449'!C12+'MŠ Mezi Školami 2323'!C12+'MŠ Mezi Školami 2482 '!C12+'MŠ Mohylová 1964'!C12+'MŠ Ovčí Hájek 2174'!C12+'MŠ Ovčí Hájek 2177'!C12+'MŠ Podpěrova 1880'!C12+'MŠ Trávníčkova 1747'!C12+'MŠ Vlachova 1501'!C12+'MŠ Vlasákova 955'!C12+'MŠ Zázvorkova 1994'!C12</f>
        <v>0</v>
      </c>
      <c r="D12" s="22">
        <f>'MŠ Běhounkova 2300'!D12+'MŠ Běhounkova 2474'!D12+'MŠ Herčíkova 2190'!D12+'MŠ Horákova 2064'!D12+'MŠ Hostinského 1534'!D12+'MŠ Husníkova 2075'!D12+'MŠ Husníkova 2076'!D12+'MŠ Chlupova 1798'!D12+'MŠ Chlupova 1799'!D12+'MŠ Janského 2187'!D12+'MŠ Janského 2188'!D12+'MŠ Klausova 2449'!D12+'MŠ Mezi Školami 2323'!D12+'MŠ Mezi Školami 2482 '!D12+'MŠ Mohylová 1964'!D12+'MŠ Ovčí Hájek 2174'!D12+'MŠ Ovčí Hájek 2177'!D12+'MŠ Podpěrova 1880'!D12+'MŠ Trávníčkova 1747'!D12+'MŠ Vlachova 1501'!D12+'MŠ Vlasákova 955'!D12+'MŠ Zázvorkova 1994'!D12</f>
        <v>287300</v>
      </c>
      <c r="E12" s="22">
        <f>'MŠ Běhounkova 2300'!E12+'MŠ Běhounkova 2474'!E12+'MŠ Herčíkova 2190'!E12+'MŠ Horákova 2064'!E12+'MŠ Hostinského 1534'!E12+'MŠ Husníkova 2075'!E12+'MŠ Husníkova 2076'!E12+'MŠ Chlupova 1798'!E12+'MŠ Chlupova 1799'!E12+'MŠ Janského 2187'!E12+'MŠ Janského 2188'!E12+'MŠ Klausova 2449'!E12+'MŠ Mezi Školami 2323'!E12+'MŠ Mezi Školami 2482 '!E12+'MŠ Mohylová 1964'!E12+'MŠ Ovčí Hájek 2174'!E12+'MŠ Ovčí Hájek 2177'!E12+'MŠ Podpěrova 1880'!E12+'MŠ Trávníčkova 1747'!E12+'MŠ Vlachova 1501'!E12+'MŠ Vlasákova 955'!E12+'MŠ Zázvorkova 1994'!E12</f>
        <v>287260.14</v>
      </c>
      <c r="F12" s="43">
        <f t="shared" si="0"/>
        <v>0.9998612600069614</v>
      </c>
      <c r="G12" s="24">
        <f>'MŠ Běhounkova 2300'!G12+'MŠ Běhounkova 2474'!G12+'MŠ Herčíkova 2190'!G12+'MŠ Horákova 2064'!G12+'MŠ Hostinského 1534'!G12+'MŠ Husníkova 2075'!G12+'MŠ Husníkova 2076'!G12+'MŠ Chlupova 1798'!G12+'MŠ Chlupova 1799'!G12+'MŠ Janského 2187'!G12+'MŠ Janského 2188'!G12+'MŠ Klausova 2449'!G12+'MŠ Mezi Školami 2323'!G12+'MŠ Mezi Školami 2482 '!G12+'MŠ Mohylová 1964'!G12+'MŠ Ovčí Hájek 2174'!G12+'MŠ Ovčí Hájek 2177'!G12+'MŠ Podpěrova 1880'!G12+'MŠ Trávníčkova 1747'!G12+'MŠ Vlachova 1501'!G12+'MŠ Vlasákova 955'!G12+'MŠ Zázvorkova 1994'!G12</f>
        <v>0</v>
      </c>
      <c r="H12" s="22">
        <f>'MŠ Běhounkova 2300'!H12+'MŠ Běhounkova 2474'!H12+'MŠ Herčíkova 2190'!H12+'MŠ Horákova 2064'!H12+'MŠ Hostinského 1534'!H12+'MŠ Husníkova 2075'!H12+'MŠ Husníkova 2076'!H12+'MŠ Chlupova 1798'!H12+'MŠ Chlupova 1799'!H12+'MŠ Janského 2187'!H12+'MŠ Janského 2188'!H12+'MŠ Klausova 2449'!H12+'MŠ Mezi Školami 2323'!H12+'MŠ Mezi Školami 2482 '!H12+'MŠ Mohylová 1964'!H12+'MŠ Ovčí Hájek 2174'!H12+'MŠ Ovčí Hájek 2177'!H12+'MŠ Podpěrova 1880'!H12+'MŠ Trávníčkova 1747'!H12+'MŠ Vlachova 1501'!H12+'MŠ Vlasákova 955'!H12+'MŠ Zázvorkova 1994'!H12</f>
        <v>0</v>
      </c>
      <c r="I12" s="22">
        <f>'MŠ Běhounkova 2300'!I12+'MŠ Běhounkova 2474'!I12+'MŠ Herčíkova 2190'!I12+'MŠ Horákova 2064'!I12+'MŠ Hostinského 1534'!I12+'MŠ Husníkova 2075'!I12+'MŠ Husníkova 2076'!I12+'MŠ Chlupova 1798'!I12+'MŠ Chlupova 1799'!I12+'MŠ Janského 2187'!I12+'MŠ Janského 2188'!I12+'MŠ Klausova 2449'!I12+'MŠ Mezi Školami 2323'!I12+'MŠ Mezi Školami 2482 '!I12+'MŠ Mohylová 1964'!I12+'MŠ Ovčí Hájek 2174'!I12+'MŠ Ovčí Hájek 2177'!I12+'MŠ Podpěrova 1880'!I12+'MŠ Trávníčkova 1747'!I12+'MŠ Vlachova 1501'!I12+'MŠ Vlasákova 955'!I12+'MŠ Zázvorkova 1994'!I12</f>
        <v>0</v>
      </c>
      <c r="J12" s="46">
        <f>IF(ISERR(I12/H12),0,I12/H12)</f>
        <v>0</v>
      </c>
      <c r="L12" s="44"/>
      <c r="N12" s="44"/>
    </row>
    <row r="13" spans="1:14" ht="15" customHeight="1">
      <c r="A13" s="13" t="s">
        <v>58</v>
      </c>
      <c r="B13" s="16"/>
      <c r="C13" s="24">
        <f>'MŠ Běhounkova 2300'!C13+'MŠ Běhounkova 2474'!C13+'MŠ Herčíkova 2190'!C13+'MŠ Horákova 2064'!C13+'MŠ Hostinského 1534'!C13+'MŠ Husníkova 2075'!C13+'MŠ Husníkova 2076'!C13+'MŠ Chlupova 1798'!C13+'MŠ Chlupova 1799'!C13+'MŠ Janského 2187'!C13+'MŠ Janského 2188'!C13+'MŠ Klausova 2449'!C13+'MŠ Mezi Školami 2323'!C13+'MŠ Mezi Školami 2482 '!C13+'MŠ Mohylová 1964'!C13+'MŠ Ovčí Hájek 2174'!C13+'MŠ Ovčí Hájek 2177'!C13+'MŠ Podpěrova 1880'!C13+'MŠ Trávníčkova 1747'!C13+'MŠ Vlachova 1501'!C13+'MŠ Vlasákova 955'!C13+'MŠ Zázvorkova 1994'!C13</f>
        <v>7431100</v>
      </c>
      <c r="D13" s="22">
        <f>'MŠ Běhounkova 2300'!D13+'MŠ Běhounkova 2474'!D13+'MŠ Herčíkova 2190'!D13+'MŠ Horákova 2064'!D13+'MŠ Hostinského 1534'!D13+'MŠ Husníkova 2075'!D13+'MŠ Husníkova 2076'!D13+'MŠ Chlupova 1798'!D13+'MŠ Chlupova 1799'!D13+'MŠ Janského 2187'!D13+'MŠ Janského 2188'!D13+'MŠ Klausova 2449'!D13+'MŠ Mezi Školami 2323'!D13+'MŠ Mezi Školami 2482 '!D13+'MŠ Mohylová 1964'!D13+'MŠ Ovčí Hájek 2174'!D13+'MŠ Ovčí Hájek 2177'!D13+'MŠ Podpěrova 1880'!D13+'MŠ Trávníčkova 1747'!D13+'MŠ Vlachova 1501'!D13+'MŠ Vlasákova 955'!D13+'MŠ Zázvorkova 1994'!D13</f>
        <v>8077200</v>
      </c>
      <c r="E13" s="22">
        <f>'MŠ Běhounkova 2300'!E13+'MŠ Běhounkova 2474'!E13+'MŠ Herčíkova 2190'!E13+'MŠ Horákova 2064'!E13+'MŠ Hostinského 1534'!E13+'MŠ Husníkova 2075'!E13+'MŠ Husníkova 2076'!E13+'MŠ Chlupova 1798'!E13+'MŠ Chlupova 1799'!E13+'MŠ Janského 2187'!E13+'MŠ Janského 2188'!E13+'MŠ Klausova 2449'!E13+'MŠ Mezi Školami 2323'!E13+'MŠ Mezi Školami 2482 '!E13+'MŠ Mohylová 1964'!E13+'MŠ Ovčí Hájek 2174'!E13+'MŠ Ovčí Hájek 2177'!E13+'MŠ Podpěrova 1880'!E13+'MŠ Trávníčkova 1747'!E13+'MŠ Vlachova 1501'!E13+'MŠ Vlasákova 955'!E13+'MŠ Zázvorkova 1994'!E13</f>
        <v>7457144</v>
      </c>
      <c r="F13" s="43">
        <f t="shared" si="0"/>
        <v>0.9232337938889714</v>
      </c>
      <c r="G13" s="24">
        <f>'MŠ Běhounkova 2300'!G13+'MŠ Běhounkova 2474'!G13+'MŠ Herčíkova 2190'!G13+'MŠ Horákova 2064'!G13+'MŠ Hostinského 1534'!G13+'MŠ Husníkova 2075'!G13+'MŠ Husníkova 2076'!G13+'MŠ Chlupova 1798'!G13+'MŠ Chlupova 1799'!G13+'MŠ Janského 2187'!G13+'MŠ Janského 2188'!G13+'MŠ Klausova 2449'!G13+'MŠ Mezi Školami 2323'!G13+'MŠ Mezi Školami 2482 '!G13+'MŠ Mohylová 1964'!G13+'MŠ Ovčí Hájek 2174'!G13+'MŠ Ovčí Hájek 2177'!G13+'MŠ Podpěrova 1880'!G13+'MŠ Trávníčkova 1747'!G13+'MŠ Vlachova 1501'!G13+'MŠ Vlasákova 955'!G13+'MŠ Zázvorkova 1994'!G13</f>
        <v>0</v>
      </c>
      <c r="H13" s="22">
        <f>'MŠ Běhounkova 2300'!H13+'MŠ Běhounkova 2474'!H13+'MŠ Herčíkova 2190'!H13+'MŠ Horákova 2064'!H13+'MŠ Hostinského 1534'!H13+'MŠ Husníkova 2075'!H13+'MŠ Husníkova 2076'!H13+'MŠ Chlupova 1798'!H13+'MŠ Chlupova 1799'!H13+'MŠ Janského 2187'!H13+'MŠ Janského 2188'!H13+'MŠ Klausova 2449'!H13+'MŠ Mezi Školami 2323'!H13+'MŠ Mezi Školami 2482 '!H13+'MŠ Mohylová 1964'!H13+'MŠ Ovčí Hájek 2174'!H13+'MŠ Ovčí Hájek 2177'!H13+'MŠ Podpěrova 1880'!H13+'MŠ Trávníčkova 1747'!H13+'MŠ Vlachova 1501'!H13+'MŠ Vlasákova 955'!H13+'MŠ Zázvorkova 1994'!H13</f>
        <v>0</v>
      </c>
      <c r="I13" s="22">
        <f>'MŠ Běhounkova 2300'!I13+'MŠ Běhounkova 2474'!I13+'MŠ Herčíkova 2190'!I13+'MŠ Horákova 2064'!I13+'MŠ Hostinského 1534'!I13+'MŠ Husníkova 2075'!I13+'MŠ Husníkova 2076'!I13+'MŠ Chlupova 1798'!I13+'MŠ Chlupova 1799'!I13+'MŠ Janského 2187'!I13+'MŠ Janského 2188'!I13+'MŠ Klausova 2449'!I13+'MŠ Mezi Školami 2323'!I13+'MŠ Mezi Školami 2482 '!I13+'MŠ Mohylová 1964'!I13+'MŠ Ovčí Hájek 2174'!I13+'MŠ Ovčí Hájek 2177'!I13+'MŠ Podpěrova 1880'!I13+'MŠ Trávníčkova 1747'!I13+'MŠ Vlachova 1501'!I13+'MŠ Vlasákova 955'!I13+'MŠ Zázvorkova 1994'!I13</f>
        <v>0</v>
      </c>
      <c r="J13" s="46">
        <f t="shared" si="1"/>
        <v>0</v>
      </c>
      <c r="L13" s="44"/>
      <c r="N13" s="44"/>
    </row>
    <row r="14" spans="1:14" ht="15" customHeight="1">
      <c r="A14" s="190" t="s">
        <v>59</v>
      </c>
      <c r="B14" s="191"/>
      <c r="C14" s="24">
        <f>'MŠ Běhounkova 2300'!C14+'MŠ Běhounkova 2474'!C14+'MŠ Herčíkova 2190'!C14+'MŠ Horákova 2064'!C14+'MŠ Hostinského 1534'!C14+'MŠ Husníkova 2075'!C14+'MŠ Husníkova 2076'!C14+'MŠ Chlupova 1798'!C14+'MŠ Chlupova 1799'!C14+'MŠ Janského 2187'!C14+'MŠ Janského 2188'!C14+'MŠ Klausova 2449'!C14+'MŠ Mezi Školami 2323'!C14+'MŠ Mezi Školami 2482 '!C14+'MŠ Mohylová 1964'!C14+'MŠ Ovčí Hájek 2174'!C14+'MŠ Ovčí Hájek 2177'!C14+'MŠ Podpěrova 1880'!C14+'MŠ Trávníčkova 1747'!C14+'MŠ Vlachova 1501'!C14+'MŠ Vlasákova 955'!C14+'MŠ Zázvorkova 1994'!C14</f>
        <v>14505800</v>
      </c>
      <c r="D14" s="22">
        <f>'MŠ Běhounkova 2300'!D14+'MŠ Běhounkova 2474'!D14+'MŠ Herčíkova 2190'!D14+'MŠ Horákova 2064'!D14+'MŠ Hostinského 1534'!D14+'MŠ Husníkova 2075'!D14+'MŠ Husníkova 2076'!D14+'MŠ Chlupova 1798'!D14+'MŠ Chlupova 1799'!D14+'MŠ Janského 2187'!D14+'MŠ Janského 2188'!D14+'MŠ Klausova 2449'!D14+'MŠ Mezi Školami 2323'!D14+'MŠ Mezi Školami 2482 '!D14+'MŠ Mohylová 1964'!D14+'MŠ Ovčí Hájek 2174'!D14+'MŠ Ovčí Hájek 2177'!D14+'MŠ Podpěrova 1880'!D14+'MŠ Trávníčkova 1747'!D14+'MŠ Vlachova 1501'!D14+'MŠ Vlasákova 955'!D14+'MŠ Zázvorkova 1994'!D14</f>
        <v>15576700</v>
      </c>
      <c r="E14" s="22">
        <f>'MŠ Běhounkova 2300'!E14+'MŠ Běhounkova 2474'!E14+'MŠ Herčíkova 2190'!E14+'MŠ Horákova 2064'!E14+'MŠ Hostinského 1534'!E14+'MŠ Husníkova 2075'!E14+'MŠ Husníkova 2076'!E14+'MŠ Chlupova 1798'!E14+'MŠ Chlupova 1799'!E14+'MŠ Janského 2187'!E14+'MŠ Janského 2188'!E14+'MŠ Klausova 2449'!E14+'MŠ Mezi Školami 2323'!E14+'MŠ Mezi Školami 2482 '!E14+'MŠ Mohylová 1964'!E14+'MŠ Ovčí Hájek 2174'!E14+'MŠ Ovčí Hájek 2177'!E14+'MŠ Podpěrova 1880'!E14+'MŠ Trávníčkova 1747'!E14+'MŠ Vlachova 1501'!E14+'MŠ Vlasákova 955'!E14+'MŠ Zázvorkova 1994'!E14</f>
        <v>15332477.090000002</v>
      </c>
      <c r="F14" s="43">
        <f t="shared" si="0"/>
        <v>0.9843212676625988</v>
      </c>
      <c r="G14" s="24">
        <f>'MŠ Běhounkova 2300'!G14+'MŠ Běhounkova 2474'!G14+'MŠ Herčíkova 2190'!G14+'MŠ Horákova 2064'!G14+'MŠ Hostinského 1534'!G14+'MŠ Husníkova 2075'!G14+'MŠ Husníkova 2076'!G14+'MŠ Chlupova 1798'!G14+'MŠ Chlupova 1799'!G14+'MŠ Janského 2187'!G14+'MŠ Janského 2188'!G14+'MŠ Klausova 2449'!G14+'MŠ Mezi Školami 2323'!G14+'MŠ Mezi Školami 2482 '!G14+'MŠ Mohylová 1964'!G14+'MŠ Ovčí Hájek 2174'!G14+'MŠ Ovčí Hájek 2177'!G14+'MŠ Podpěrova 1880'!G14+'MŠ Trávníčkova 1747'!G14+'MŠ Vlachova 1501'!G14+'MŠ Vlasákova 955'!G14+'MŠ Zázvorkova 1994'!G14</f>
        <v>0</v>
      </c>
      <c r="H14" s="22">
        <f>'MŠ Běhounkova 2300'!H14+'MŠ Běhounkova 2474'!H14+'MŠ Herčíkova 2190'!H14+'MŠ Horákova 2064'!H14+'MŠ Hostinského 1534'!H14+'MŠ Husníkova 2075'!H14+'MŠ Husníkova 2076'!H14+'MŠ Chlupova 1798'!H14+'MŠ Chlupova 1799'!H14+'MŠ Janského 2187'!H14+'MŠ Janského 2188'!H14+'MŠ Klausova 2449'!H14+'MŠ Mezi Školami 2323'!H14+'MŠ Mezi Školami 2482 '!H14+'MŠ Mohylová 1964'!H14+'MŠ Ovčí Hájek 2174'!H14+'MŠ Ovčí Hájek 2177'!H14+'MŠ Podpěrova 1880'!H14+'MŠ Trávníčkova 1747'!H14+'MŠ Vlachova 1501'!H14+'MŠ Vlasákova 955'!H14+'MŠ Zázvorkova 1994'!H14</f>
        <v>0</v>
      </c>
      <c r="I14" s="22">
        <f>'MŠ Běhounkova 2300'!I14+'MŠ Běhounkova 2474'!I14+'MŠ Herčíkova 2190'!I14+'MŠ Horákova 2064'!I14+'MŠ Hostinského 1534'!I14+'MŠ Husníkova 2075'!I14+'MŠ Husníkova 2076'!I14+'MŠ Chlupova 1798'!I14+'MŠ Chlupova 1799'!I14+'MŠ Janského 2187'!I14+'MŠ Janského 2188'!I14+'MŠ Klausova 2449'!I14+'MŠ Mezi Školami 2323'!I14+'MŠ Mezi Školami 2482 '!I14+'MŠ Mohylová 1964'!I14+'MŠ Ovčí Hájek 2174'!I14+'MŠ Ovčí Hájek 2177'!I14+'MŠ Podpěrova 1880'!I14+'MŠ Trávníčkova 1747'!I14+'MŠ Vlachova 1501'!I14+'MŠ Vlasákova 955'!I14+'MŠ Zázvorkova 1994'!I14</f>
        <v>0</v>
      </c>
      <c r="J14" s="46">
        <f t="shared" si="1"/>
        <v>0</v>
      </c>
      <c r="L14" s="44"/>
      <c r="N14" s="44"/>
    </row>
    <row r="15" spans="1:14" ht="15" customHeight="1">
      <c r="A15" s="13" t="s">
        <v>60</v>
      </c>
      <c r="B15" s="81"/>
      <c r="C15" s="24">
        <f>'MŠ Běhounkova 2300'!C15+'MŠ Běhounkova 2474'!C15+'MŠ Herčíkova 2190'!C15+'MŠ Horákova 2064'!C15+'MŠ Hostinského 1534'!C15+'MŠ Husníkova 2075'!C15+'MŠ Husníkova 2076'!C15+'MŠ Chlupova 1798'!C15+'MŠ Chlupova 1799'!C15+'MŠ Janského 2187'!C15+'MŠ Janského 2188'!C15+'MŠ Klausova 2449'!C15+'MŠ Mezi Školami 2323'!C15+'MŠ Mezi Školami 2482 '!C15+'MŠ Mohylová 1964'!C15+'MŠ Ovčí Hájek 2174'!C15+'MŠ Ovčí Hájek 2177'!C15+'MŠ Podpěrova 1880'!C15+'MŠ Trávníčkova 1747'!C15+'MŠ Vlachova 1501'!C15+'MŠ Vlasákova 955'!C15+'MŠ Zázvorkova 1994'!C15</f>
        <v>3700</v>
      </c>
      <c r="D15" s="22">
        <f>'MŠ Běhounkova 2300'!D15+'MŠ Běhounkova 2474'!D15+'MŠ Herčíkova 2190'!D15+'MŠ Horákova 2064'!D15+'MŠ Hostinského 1534'!D15+'MŠ Husníkova 2075'!D15+'MŠ Husníkova 2076'!D15+'MŠ Chlupova 1798'!D15+'MŠ Chlupova 1799'!D15+'MŠ Janského 2187'!D15+'MŠ Janského 2188'!D15+'MŠ Klausova 2449'!D15+'MŠ Mezi Školami 2323'!D15+'MŠ Mezi Školami 2482 '!D15+'MŠ Mohylová 1964'!D15+'MŠ Ovčí Hájek 2174'!D15+'MŠ Ovčí Hájek 2177'!D15+'MŠ Podpěrova 1880'!D15+'MŠ Trávníčkova 1747'!D15+'MŠ Vlachova 1501'!D15+'MŠ Vlasákova 955'!D15+'MŠ Zázvorkova 1994'!D15</f>
        <v>2316200</v>
      </c>
      <c r="E15" s="22">
        <f>'MŠ Běhounkova 2300'!E15+'MŠ Běhounkova 2474'!E15+'MŠ Herčíkova 2190'!E15+'MŠ Horákova 2064'!E15+'MŠ Hostinského 1534'!E15+'MŠ Husníkova 2075'!E15+'MŠ Husníkova 2076'!E15+'MŠ Chlupova 1798'!E15+'MŠ Chlupova 1799'!E15+'MŠ Janského 2187'!E15+'MŠ Janského 2188'!E15+'MŠ Klausova 2449'!E15+'MŠ Mezi Školami 2323'!E15+'MŠ Mezi Školami 2482 '!E15+'MŠ Mohylová 1964'!E15+'MŠ Ovčí Hájek 2174'!E15+'MŠ Ovčí Hájek 2177'!E15+'MŠ Podpěrova 1880'!E15+'MŠ Trávníčkova 1747'!E15+'MŠ Vlachova 1501'!E15+'MŠ Vlasákova 955'!E15+'MŠ Zázvorkova 1994'!E15</f>
        <v>2126631.4499999997</v>
      </c>
      <c r="F15" s="43">
        <f t="shared" si="0"/>
        <v>0.9181553622312407</v>
      </c>
      <c r="G15" s="24">
        <f>'MŠ Běhounkova 2300'!G15+'MŠ Běhounkova 2474'!G15+'MŠ Herčíkova 2190'!G15+'MŠ Horákova 2064'!G15+'MŠ Hostinského 1534'!G15+'MŠ Husníkova 2075'!G15+'MŠ Husníkova 2076'!G15+'MŠ Chlupova 1798'!G15+'MŠ Chlupova 1799'!G15+'MŠ Janského 2187'!G15+'MŠ Janského 2188'!G15+'MŠ Klausova 2449'!G15+'MŠ Mezi Školami 2323'!G15+'MŠ Mezi Školami 2482 '!G15+'MŠ Mohylová 1964'!G15+'MŠ Ovčí Hájek 2174'!G15+'MŠ Ovčí Hájek 2177'!G15+'MŠ Podpěrova 1880'!G15+'MŠ Trávníčkova 1747'!G15+'MŠ Vlachova 1501'!G15+'MŠ Vlasákova 955'!G15+'MŠ Zázvorkova 1994'!G15</f>
        <v>1529900</v>
      </c>
      <c r="H15" s="22">
        <f>'MŠ Běhounkova 2300'!H15+'MŠ Běhounkova 2474'!H15+'MŠ Herčíkova 2190'!H15+'MŠ Horákova 2064'!H15+'MŠ Hostinského 1534'!H15+'MŠ Husníkova 2075'!H15+'MŠ Husníkova 2076'!H15+'MŠ Chlupova 1798'!H15+'MŠ Chlupova 1799'!H15+'MŠ Janského 2187'!H15+'MŠ Janského 2188'!H15+'MŠ Klausova 2449'!H15+'MŠ Mezi Školami 2323'!H15+'MŠ Mezi Školami 2482 '!H15+'MŠ Mohylová 1964'!H15+'MŠ Ovčí Hájek 2174'!H15+'MŠ Ovčí Hájek 2177'!H15+'MŠ Podpěrova 1880'!H15+'MŠ Trávníčkova 1747'!H15+'MŠ Vlachova 1501'!H15+'MŠ Vlasákova 955'!H15+'MŠ Zázvorkova 1994'!H15</f>
        <v>2083100</v>
      </c>
      <c r="I15" s="22">
        <f>'MŠ Běhounkova 2300'!I15+'MŠ Běhounkova 2474'!I15+'MŠ Herčíkova 2190'!I15+'MŠ Horákova 2064'!I15+'MŠ Hostinského 1534'!I15+'MŠ Husníkova 2075'!I15+'MŠ Husníkova 2076'!I15+'MŠ Chlupova 1798'!I15+'MŠ Chlupova 1799'!I15+'MŠ Janského 2187'!I15+'MŠ Janského 2188'!I15+'MŠ Klausova 2449'!I15+'MŠ Mezi Školami 2323'!I15+'MŠ Mezi Školami 2482 '!I15+'MŠ Mohylová 1964'!I15+'MŠ Ovčí Hájek 2174'!I15+'MŠ Ovčí Hájek 2177'!I15+'MŠ Podpěrova 1880'!I15+'MŠ Trávníčkova 1747'!I15+'MŠ Vlachova 1501'!I15+'MŠ Vlasákova 955'!I15+'MŠ Zázvorkova 1994'!I15</f>
        <v>2056222.5</v>
      </c>
      <c r="J15" s="43">
        <f>I15/H15</f>
        <v>0.9870973549037492</v>
      </c>
      <c r="L15" s="44"/>
      <c r="N15" s="44"/>
    </row>
    <row r="16" spans="1:14" ht="15" customHeight="1" thickBot="1">
      <c r="A16" s="181" t="s">
        <v>204</v>
      </c>
      <c r="B16" s="182"/>
      <c r="C16" s="24">
        <f>'MŠ Běhounkova 2300'!C16+'MŠ Běhounkova 2474'!C16+'MŠ Herčíkova 2190'!C16+'MŠ Horákova 2064'!C16+'MŠ Hostinského 1534'!C16+'MŠ Husníkova 2075'!C16+'MŠ Husníkova 2076'!C16+'MŠ Chlupova 1798'!C16+'MŠ Chlupova 1799'!C16+'MŠ Janského 2187'!C16+'MŠ Janského 2188'!C16+'MŠ Klausova 2449'!C16+'MŠ Mezi Školami 2323'!C16+'MŠ Mezi Školami 2482 '!C16+'MŠ Mohylová 1964'!C16+'MŠ Ovčí Hájek 2174'!C16+'MŠ Ovčí Hájek 2177'!C16+'MŠ Podpěrova 1880'!C16+'MŠ Trávníčkova 1747'!C16+'MŠ Vlachova 1501'!C16+'MŠ Vlasákova 955'!C16+'MŠ Zázvorkova 1994'!C16</f>
        <v>4000</v>
      </c>
      <c r="D16" s="22">
        <f>'MŠ Běhounkova 2300'!D16+'MŠ Běhounkova 2474'!D16+'MŠ Herčíkova 2190'!D16+'MŠ Horákova 2064'!D16+'MŠ Hostinského 1534'!D16+'MŠ Husníkova 2075'!D16+'MŠ Husníkova 2076'!D16+'MŠ Chlupova 1798'!D16+'MŠ Chlupova 1799'!D16+'MŠ Janského 2187'!D16+'MŠ Janského 2188'!D16+'MŠ Klausova 2449'!D16+'MŠ Mezi Školami 2323'!D16+'MŠ Mezi Školami 2482 '!D16+'MŠ Mohylová 1964'!D16+'MŠ Ovčí Hájek 2174'!D16+'MŠ Ovčí Hájek 2177'!D16+'MŠ Podpěrova 1880'!D16+'MŠ Trávníčkova 1747'!D16+'MŠ Vlachova 1501'!D16+'MŠ Vlasákova 955'!D16+'MŠ Zázvorkova 1994'!D16</f>
        <v>2742300</v>
      </c>
      <c r="E16" s="22">
        <f>'MŠ Běhounkova 2300'!E16+'MŠ Běhounkova 2474'!E16+'MŠ Herčíkova 2190'!E16+'MŠ Horákova 2064'!E16+'MŠ Hostinského 1534'!E16+'MŠ Husníkova 2075'!E16+'MŠ Husníkova 2076'!E16+'MŠ Chlupova 1798'!E16+'MŠ Chlupova 1799'!E16+'MŠ Janského 2187'!E16+'MŠ Janského 2188'!E16+'MŠ Klausova 2449'!E16+'MŠ Mezi Školami 2323'!E16+'MŠ Mezi Školami 2482 '!E16+'MŠ Mohylová 1964'!E16+'MŠ Ovčí Hájek 2174'!E16+'MŠ Ovčí Hájek 2177'!E16+'MŠ Podpěrova 1880'!E16+'MŠ Trávníčkova 1747'!E16+'MŠ Vlachova 1501'!E16+'MŠ Vlasákova 955'!E16+'MŠ Zázvorkova 1994'!E16</f>
        <v>2663971.0199999996</v>
      </c>
      <c r="F16" s="43">
        <f t="shared" si="0"/>
        <v>0.9714367574663602</v>
      </c>
      <c r="G16" s="24">
        <f>'MŠ Běhounkova 2300'!G16+'MŠ Běhounkova 2474'!G16+'MŠ Herčíkova 2190'!G16+'MŠ Horákova 2064'!G16+'MŠ Hostinského 1534'!G16+'MŠ Husníkova 2075'!G16+'MŠ Husníkova 2076'!G16+'MŠ Chlupova 1798'!G16+'MŠ Chlupova 1799'!G16+'MŠ Janského 2187'!G16+'MŠ Janského 2188'!G16+'MŠ Klausova 2449'!G16+'MŠ Mezi Školami 2323'!G16+'MŠ Mezi Školami 2482 '!G16+'MŠ Mohylová 1964'!G16+'MŠ Ovčí Hájek 2174'!G16+'MŠ Ovčí Hájek 2177'!G16+'MŠ Podpěrova 1880'!G16+'MŠ Trávníčkova 1747'!G16+'MŠ Vlachova 1501'!G16+'MŠ Vlasákova 955'!G16+'MŠ Zázvorkova 1994'!G16</f>
        <v>0</v>
      </c>
      <c r="H16" s="22">
        <f>'MŠ Běhounkova 2300'!H16+'MŠ Běhounkova 2474'!H16+'MŠ Herčíkova 2190'!H16+'MŠ Horákova 2064'!H16+'MŠ Hostinského 1534'!H16+'MŠ Husníkova 2075'!H16+'MŠ Husníkova 2076'!H16+'MŠ Chlupova 1798'!H16+'MŠ Chlupova 1799'!H16+'MŠ Janského 2187'!H16+'MŠ Janského 2188'!H16+'MŠ Klausova 2449'!H16+'MŠ Mezi Školami 2323'!H16+'MŠ Mezi Školami 2482 '!H16+'MŠ Mohylová 1964'!H16+'MŠ Ovčí Hájek 2174'!H16+'MŠ Ovčí Hájek 2177'!H16+'MŠ Podpěrova 1880'!H16+'MŠ Trávníčkova 1747'!H16+'MŠ Vlachova 1501'!H16+'MŠ Vlasákova 955'!H16+'MŠ Zázvorkova 1994'!H16</f>
        <v>0</v>
      </c>
      <c r="I16" s="22">
        <f>'MŠ Běhounkova 2300'!I16+'MŠ Běhounkova 2474'!I16+'MŠ Herčíkova 2190'!I16+'MŠ Horákova 2064'!I16+'MŠ Hostinského 1534'!I16+'MŠ Husníkova 2075'!I16+'MŠ Husníkova 2076'!I16+'MŠ Chlupova 1798'!I16+'MŠ Chlupova 1799'!I16+'MŠ Janského 2187'!I16+'MŠ Janského 2188'!I16+'MŠ Klausova 2449'!I16+'MŠ Mezi Školami 2323'!I16+'MŠ Mezi Školami 2482 '!I16+'MŠ Mohylová 1964'!I16+'MŠ Ovčí Hájek 2174'!I16+'MŠ Ovčí Hájek 2177'!I16+'MŠ Podpěrova 1880'!I16+'MŠ Trávníčkova 1747'!I16+'MŠ Vlachova 1501'!I16+'MŠ Vlasákova 955'!I16+'MŠ Zázvorkova 1994'!I16</f>
        <v>0</v>
      </c>
      <c r="J16" s="47">
        <f t="shared" si="1"/>
        <v>0</v>
      </c>
      <c r="L16" s="44"/>
      <c r="N16" s="44"/>
    </row>
    <row r="17" spans="1:14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  <c r="L17" s="44"/>
      <c r="N17" s="44"/>
    </row>
    <row r="18" spans="1:14" ht="15" customHeight="1">
      <c r="A18" s="18" t="s">
        <v>123</v>
      </c>
      <c r="B18" s="19">
        <v>558</v>
      </c>
      <c r="C18" s="24">
        <f>'MŠ Běhounkova 2300'!C18+'MŠ Běhounkova 2474'!C18+'MŠ Herčíkova 2190'!C18+'MŠ Horákova 2064'!C18+'MŠ Hostinského 1534'!C18+'MŠ Husníkova 2075'!C18+'MŠ Husníkova 2076'!C18+'MŠ Chlupova 1798'!C18+'MŠ Chlupova 1799'!C18+'MŠ Janského 2187'!C18+'MŠ Janského 2188'!C18+'MŠ Klausova 2449'!C18+'MŠ Mezi Školami 2323'!C18+'MŠ Mezi Školami 2482 '!C18+'MŠ Mohylová 1964'!C18+'MŠ Ovčí Hájek 2174'!C18+'MŠ Ovčí Hájek 2177'!C18+'MŠ Podpěrova 1880'!C18+'MŠ Trávníčkova 1747'!C18+'MŠ Vlachova 1501'!C18+'MŠ Vlasákova 955'!C18+'MŠ Zázvorkova 1994'!C18</f>
        <v>529700</v>
      </c>
      <c r="D18" s="22">
        <f>'MŠ Běhounkova 2300'!D18+'MŠ Běhounkova 2474'!D18+'MŠ Herčíkova 2190'!D18+'MŠ Horákova 2064'!D18+'MŠ Hostinského 1534'!D18+'MŠ Husníkova 2075'!D18+'MŠ Husníkova 2076'!D18+'MŠ Chlupova 1798'!D18+'MŠ Chlupova 1799'!D18+'MŠ Janského 2187'!D18+'MŠ Janského 2188'!D18+'MŠ Klausova 2449'!D18+'MŠ Mezi Školami 2323'!D18+'MŠ Mezi Školami 2482 '!D18+'MŠ Mohylová 1964'!D18+'MŠ Ovčí Hájek 2174'!D18+'MŠ Ovčí Hájek 2177'!D18+'MŠ Podpěrova 1880'!D18+'MŠ Trávníčkova 1747'!D18+'MŠ Vlachova 1501'!D18+'MŠ Vlasákova 955'!D18+'MŠ Zázvorkova 1994'!D18</f>
        <v>3114600</v>
      </c>
      <c r="E18" s="22">
        <f>'MŠ Běhounkova 2300'!E18+'MŠ Běhounkova 2474'!E18+'MŠ Herčíkova 2190'!E18+'MŠ Horákova 2064'!E18+'MŠ Hostinského 1534'!E18+'MŠ Husníkova 2075'!E18+'MŠ Husníkova 2076'!E18+'MŠ Chlupova 1798'!E18+'MŠ Chlupova 1799'!E18+'MŠ Janského 2187'!E18+'MŠ Janského 2188'!E18+'MŠ Klausova 2449'!E18+'MŠ Mezi Školami 2323'!E18+'MŠ Mezi Školami 2482 '!E18+'MŠ Mohylová 1964'!E18+'MŠ Ovčí Hájek 2174'!E18+'MŠ Ovčí Hájek 2177'!E18+'MŠ Podpěrova 1880'!E18+'MŠ Trávníčkova 1747'!E18+'MŠ Vlachova 1501'!E18+'MŠ Vlasákova 955'!E18+'MŠ Zázvorkova 1994'!E18</f>
        <v>3075440.2399999993</v>
      </c>
      <c r="F18" s="43">
        <f>E18/D18</f>
        <v>0.9874270339690487</v>
      </c>
      <c r="G18" s="24">
        <f>'MŠ Běhounkova 2300'!G18+'MŠ Běhounkova 2474'!G18+'MŠ Herčíkova 2190'!G18+'MŠ Horákova 2064'!G18+'MŠ Hostinského 1534'!G18+'MŠ Husníkova 2075'!G18+'MŠ Husníkova 2076'!G18+'MŠ Chlupova 1798'!G18+'MŠ Chlupova 1799'!G18+'MŠ Janského 2187'!G18+'MŠ Janského 2188'!G18+'MŠ Klausova 2449'!G18+'MŠ Mezi Školami 2323'!G18+'MŠ Mezi Školami 2482 '!G18+'MŠ Mohylová 1964'!G18+'MŠ Ovčí Hájek 2174'!G18+'MŠ Ovčí Hájek 2177'!G18+'MŠ Podpěrova 1880'!G18+'MŠ Trávníčkova 1747'!G18+'MŠ Vlachova 1501'!G18+'MŠ Vlasákova 955'!G18+'MŠ Zázvorkova 1994'!G18</f>
        <v>0</v>
      </c>
      <c r="H18" s="22">
        <f>'MŠ Běhounkova 2300'!H18+'MŠ Běhounkova 2474'!H18+'MŠ Herčíkova 2190'!H18+'MŠ Horákova 2064'!H18+'MŠ Hostinského 1534'!H18+'MŠ Husníkova 2075'!H18+'MŠ Husníkova 2076'!H18+'MŠ Chlupova 1798'!H18+'MŠ Chlupova 1799'!H18+'MŠ Janského 2187'!H18+'MŠ Janského 2188'!H18+'MŠ Klausova 2449'!H18+'MŠ Mezi Školami 2323'!H18+'MŠ Mezi Školami 2482 '!H18+'MŠ Mohylová 1964'!H18+'MŠ Ovčí Hájek 2174'!H18+'MŠ Ovčí Hájek 2177'!H18+'MŠ Podpěrova 1880'!H18+'MŠ Trávníčkova 1747'!H18+'MŠ Vlachova 1501'!H18+'MŠ Vlasákova 955'!H18+'MŠ Zázvorkova 1994'!H18</f>
        <v>0</v>
      </c>
      <c r="I18" s="22">
        <f>'MŠ Běhounkova 2300'!I18+'MŠ Běhounkova 2474'!I18+'MŠ Herčíkova 2190'!I18+'MŠ Horákova 2064'!I18+'MŠ Hostinského 1534'!I18+'MŠ Husníkova 2075'!I18+'MŠ Husníkova 2076'!I18+'MŠ Chlupova 1798'!I18+'MŠ Chlupova 1799'!I18+'MŠ Janského 2187'!I18+'MŠ Janského 2188'!I18+'MŠ Klausova 2449'!I18+'MŠ Mezi Školami 2323'!I18+'MŠ Mezi Školami 2482 '!I18+'MŠ Mohylová 1964'!I18+'MŠ Ovčí Hájek 2174'!I18+'MŠ Ovčí Hájek 2177'!I18+'MŠ Podpěrova 1880'!I18+'MŠ Trávníčkova 1747'!I18+'MŠ Vlachova 1501'!I18+'MŠ Vlasákova 955'!I18+'MŠ Zázvorkova 1994'!I18</f>
        <v>0</v>
      </c>
      <c r="J18" s="43">
        <v>0</v>
      </c>
      <c r="L18" s="44"/>
      <c r="N18" s="44"/>
    </row>
    <row r="19" spans="1:14" ht="15" customHeight="1">
      <c r="A19" s="18" t="s">
        <v>124</v>
      </c>
      <c r="B19" s="19">
        <v>501</v>
      </c>
      <c r="C19" s="24">
        <f>'MŠ Běhounkova 2300'!C19+'MŠ Běhounkova 2474'!C19+'MŠ Herčíkova 2190'!C19+'MŠ Horákova 2064'!C19+'MŠ Hostinského 1534'!C19+'MŠ Husníkova 2075'!C19+'MŠ Husníkova 2076'!C19+'MŠ Chlupova 1798'!C19+'MŠ Chlupova 1799'!C19+'MŠ Janského 2187'!C19+'MŠ Janského 2188'!C19+'MŠ Klausova 2449'!C19+'MŠ Mezi Školami 2323'!C19+'MŠ Mezi Školami 2482 '!C19+'MŠ Mohylová 1964'!C19+'MŠ Ovčí Hájek 2174'!C19+'MŠ Ovčí Hájek 2177'!C19+'MŠ Podpěrova 1880'!C19+'MŠ Trávníčkova 1747'!C19+'MŠ Vlachova 1501'!C19+'MŠ Vlasákova 955'!C19+'MŠ Zázvorkova 1994'!C19</f>
        <v>2875200</v>
      </c>
      <c r="D19" s="22">
        <f>'MŠ Běhounkova 2300'!D19+'MŠ Běhounkova 2474'!D19+'MŠ Herčíkova 2190'!D19+'MŠ Horákova 2064'!D19+'MŠ Hostinského 1534'!D19+'MŠ Husníkova 2075'!D19+'MŠ Husníkova 2076'!D19+'MŠ Chlupova 1798'!D19+'MŠ Chlupova 1799'!D19+'MŠ Janského 2187'!D19+'MŠ Janského 2188'!D19+'MŠ Klausova 2449'!D19+'MŠ Mezi Školami 2323'!D19+'MŠ Mezi Školami 2482 '!D19+'MŠ Mohylová 1964'!D19+'MŠ Ovčí Hájek 2174'!D19+'MŠ Ovčí Hájek 2177'!D19+'MŠ Podpěrova 1880'!D19+'MŠ Trávníčkova 1747'!D19+'MŠ Vlachova 1501'!D19+'MŠ Vlasákova 955'!D19+'MŠ Zázvorkova 1994'!D19</f>
        <v>4030600</v>
      </c>
      <c r="E19" s="22">
        <f>'MŠ Běhounkova 2300'!E19+'MŠ Běhounkova 2474'!E19+'MŠ Herčíkova 2190'!E19+'MŠ Horákova 2064'!E19+'MŠ Hostinského 1534'!E19+'MŠ Husníkova 2075'!E19+'MŠ Husníkova 2076'!E19+'MŠ Chlupova 1798'!E19+'MŠ Chlupova 1799'!E19+'MŠ Janského 2187'!E19+'MŠ Janského 2188'!E19+'MŠ Klausova 2449'!E19+'MŠ Mezi Školami 2323'!E19+'MŠ Mezi Školami 2482 '!E19+'MŠ Mohylová 1964'!E19+'MŠ Ovčí Hájek 2174'!E19+'MŠ Ovčí Hájek 2177'!E19+'MŠ Podpěrova 1880'!E19+'MŠ Trávníčkova 1747'!E19+'MŠ Vlachova 1501'!E19+'MŠ Vlasákova 955'!E19+'MŠ Zázvorkova 1994'!E19</f>
        <v>3864154.9800000004</v>
      </c>
      <c r="F19" s="43">
        <f aca="true" t="shared" si="2" ref="F19:F42">E19/D19</f>
        <v>0.9587046543938869</v>
      </c>
      <c r="G19" s="24">
        <f>'MŠ Běhounkova 2300'!G19+'MŠ Běhounkova 2474'!G19+'MŠ Herčíkova 2190'!G19+'MŠ Horákova 2064'!G19+'MŠ Hostinského 1534'!G19+'MŠ Husníkova 2075'!G19+'MŠ Husníkova 2076'!G19+'MŠ Chlupova 1798'!G19+'MŠ Chlupova 1799'!G19+'MŠ Janského 2187'!G19+'MŠ Janského 2188'!G19+'MŠ Klausova 2449'!G19+'MŠ Mezi Školami 2323'!G19+'MŠ Mezi Školami 2482 '!G19+'MŠ Mohylová 1964'!G19+'MŠ Ovčí Hájek 2174'!G19+'MŠ Ovčí Hájek 2177'!G19+'MŠ Podpěrova 1880'!G19+'MŠ Trávníčkova 1747'!G19+'MŠ Vlachova 1501'!G19+'MŠ Vlasákova 955'!G19+'MŠ Zázvorkova 1994'!G19</f>
        <v>93900</v>
      </c>
      <c r="H19" s="22">
        <f>'MŠ Běhounkova 2300'!H19+'MŠ Běhounkova 2474'!H19+'MŠ Herčíkova 2190'!H19+'MŠ Horákova 2064'!H19+'MŠ Hostinského 1534'!H19+'MŠ Husníkova 2075'!H19+'MŠ Husníkova 2076'!H19+'MŠ Chlupova 1798'!H19+'MŠ Chlupova 1799'!H19+'MŠ Janského 2187'!H19+'MŠ Janského 2188'!H19+'MŠ Klausova 2449'!H19+'MŠ Mezi Školami 2323'!H19+'MŠ Mezi Školami 2482 '!H19+'MŠ Mohylová 1964'!H19+'MŠ Ovčí Hájek 2174'!H19+'MŠ Ovčí Hájek 2177'!H19+'MŠ Podpěrova 1880'!H19+'MŠ Trávníčkova 1747'!H19+'MŠ Vlachova 1501'!H19+'MŠ Vlasákova 955'!H19+'MŠ Zázvorkova 1994'!H19</f>
        <v>118900</v>
      </c>
      <c r="I19" s="22">
        <f>'MŠ Běhounkova 2300'!I19+'MŠ Běhounkova 2474'!I19+'MŠ Herčíkova 2190'!I19+'MŠ Horákova 2064'!I19+'MŠ Hostinského 1534'!I19+'MŠ Husníkova 2075'!I19+'MŠ Husníkova 2076'!I19+'MŠ Chlupova 1798'!I19+'MŠ Chlupova 1799'!I19+'MŠ Janského 2187'!I19+'MŠ Janského 2188'!I19+'MŠ Klausova 2449'!I19+'MŠ Mezi Školami 2323'!I19+'MŠ Mezi Školami 2482 '!I19+'MŠ Mohylová 1964'!I19+'MŠ Ovčí Hájek 2174'!I19+'MŠ Ovčí Hájek 2177'!I19+'MŠ Podpěrova 1880'!I19+'MŠ Trávníčkova 1747'!I19+'MŠ Vlachova 1501'!I19+'MŠ Vlasákova 955'!I19+'MŠ Zázvorkova 1994'!I19</f>
        <v>35439</v>
      </c>
      <c r="J19" s="43">
        <f>I19/H19</f>
        <v>0.29805719091673677</v>
      </c>
      <c r="L19" s="44"/>
      <c r="N19" s="44"/>
    </row>
    <row r="20" spans="1:14" ht="15" customHeight="1">
      <c r="A20" s="18" t="s">
        <v>125</v>
      </c>
      <c r="B20" s="19">
        <v>501</v>
      </c>
      <c r="C20" s="24">
        <f>'MŠ Běhounkova 2300'!C20+'MŠ Běhounkova 2474'!C20+'MŠ Herčíkova 2190'!C20+'MŠ Horákova 2064'!C20+'MŠ Hostinského 1534'!C20+'MŠ Husníkova 2075'!C20+'MŠ Husníkova 2076'!C20+'MŠ Chlupova 1798'!C20+'MŠ Chlupova 1799'!C20+'MŠ Janského 2187'!C20+'MŠ Janského 2188'!C20+'MŠ Klausova 2449'!C20+'MŠ Mezi Školami 2323'!C20+'MŠ Mezi Školami 2482 '!C20+'MŠ Mohylová 1964'!C20+'MŠ Ovčí Hájek 2174'!C20+'MŠ Ovčí Hájek 2177'!C20+'MŠ Podpěrova 1880'!C20+'MŠ Trávníčkova 1747'!C20+'MŠ Vlachova 1501'!C20+'MŠ Vlasákova 955'!C20+'MŠ Zázvorkova 1994'!C20</f>
        <v>14505800</v>
      </c>
      <c r="D20" s="22">
        <f>'MŠ Běhounkova 2300'!D20+'MŠ Běhounkova 2474'!D20+'MŠ Herčíkova 2190'!D20+'MŠ Horákova 2064'!D20+'MŠ Hostinského 1534'!D20+'MŠ Husníkova 2075'!D20+'MŠ Husníkova 2076'!D20+'MŠ Chlupova 1798'!D20+'MŠ Chlupova 1799'!D20+'MŠ Janského 2187'!D20+'MŠ Janského 2188'!D20+'MŠ Klausova 2449'!D20+'MŠ Mezi Školami 2323'!D20+'MŠ Mezi Školami 2482 '!D20+'MŠ Mohylová 1964'!D20+'MŠ Ovčí Hájek 2174'!D20+'MŠ Ovčí Hájek 2177'!D20+'MŠ Podpěrova 1880'!D20+'MŠ Trávníčkova 1747'!D20+'MŠ Vlachova 1501'!D20+'MŠ Vlasákova 955'!D20+'MŠ Zázvorkova 1994'!D20</f>
        <v>15624000</v>
      </c>
      <c r="E20" s="22">
        <f>'MŠ Běhounkova 2300'!E20+'MŠ Běhounkova 2474'!E20+'MŠ Herčíkova 2190'!E20+'MŠ Horákova 2064'!E20+'MŠ Hostinského 1534'!E20+'MŠ Husníkova 2075'!E20+'MŠ Husníkova 2076'!E20+'MŠ Chlupova 1798'!E20+'MŠ Chlupova 1799'!E20+'MŠ Janského 2187'!E20+'MŠ Janského 2188'!E20+'MŠ Klausova 2449'!E20+'MŠ Mezi Školami 2323'!E20+'MŠ Mezi Školami 2482 '!E20+'MŠ Mohylová 1964'!E20+'MŠ Ovčí Hájek 2174'!E20+'MŠ Ovčí Hájek 2177'!E20+'MŠ Podpěrova 1880'!E20+'MŠ Trávníčkova 1747'!E20+'MŠ Vlachova 1501'!E20+'MŠ Vlasákova 955'!E20+'MŠ Zázvorkova 1994'!E20</f>
        <v>15622528.819999998</v>
      </c>
      <c r="F20" s="43">
        <f t="shared" si="2"/>
        <v>0.999905838453661</v>
      </c>
      <c r="G20" s="24">
        <f>'MŠ Běhounkova 2300'!G20+'MŠ Běhounkova 2474'!G20+'MŠ Herčíkova 2190'!G20+'MŠ Horákova 2064'!G20+'MŠ Hostinského 1534'!G20+'MŠ Husníkova 2075'!G20+'MŠ Husníkova 2076'!G20+'MŠ Chlupova 1798'!G20+'MŠ Chlupova 1799'!G20+'MŠ Janského 2187'!G20+'MŠ Janského 2188'!G20+'MŠ Klausova 2449'!G20+'MŠ Mezi Školami 2323'!G20+'MŠ Mezi Školami 2482 '!G20+'MŠ Mohylová 1964'!G20+'MŠ Ovčí Hájek 2174'!G20+'MŠ Ovčí Hájek 2177'!G20+'MŠ Podpěrova 1880'!G20+'MŠ Trávníčkova 1747'!G20+'MŠ Vlachova 1501'!G20+'MŠ Vlasákova 955'!G20+'MŠ Zázvorkova 1994'!G20</f>
        <v>0</v>
      </c>
      <c r="H20" s="22">
        <f>'MŠ Běhounkova 2300'!H20+'MŠ Běhounkova 2474'!H20+'MŠ Herčíkova 2190'!H20+'MŠ Horákova 2064'!H20+'MŠ Hostinského 1534'!H20+'MŠ Husníkova 2075'!H20+'MŠ Husníkova 2076'!H20+'MŠ Chlupova 1798'!H20+'MŠ Chlupova 1799'!H20+'MŠ Janského 2187'!H20+'MŠ Janského 2188'!H20+'MŠ Klausova 2449'!H20+'MŠ Mezi Školami 2323'!H20+'MŠ Mezi Školami 2482 '!H20+'MŠ Mohylová 1964'!H20+'MŠ Ovčí Hájek 2174'!H20+'MŠ Ovčí Hájek 2177'!H20+'MŠ Podpěrova 1880'!H20+'MŠ Trávníčkova 1747'!H20+'MŠ Vlachova 1501'!H20+'MŠ Vlasákova 955'!H20+'MŠ Zázvorkova 1994'!H20</f>
        <v>0</v>
      </c>
      <c r="I20" s="22">
        <f>'MŠ Běhounkova 2300'!I20+'MŠ Běhounkova 2474'!I20+'MŠ Herčíkova 2190'!I20+'MŠ Horákova 2064'!I20+'MŠ Hostinského 1534'!I20+'MŠ Husníkova 2075'!I20+'MŠ Husníkova 2076'!I20+'MŠ Chlupova 1798'!I20+'MŠ Chlupova 1799'!I20+'MŠ Janského 2187'!I20+'MŠ Janského 2188'!I20+'MŠ Klausova 2449'!I20+'MŠ Mezi Školami 2323'!I20+'MŠ Mezi Školami 2482 '!I20+'MŠ Mohylová 1964'!I20+'MŠ Ovčí Hájek 2174'!I20+'MŠ Ovčí Hájek 2177'!I20+'MŠ Podpěrova 1880'!I20+'MŠ Trávníčkova 1747'!I20+'MŠ Vlachova 1501'!I20+'MŠ Vlasákova 955'!I20+'MŠ Zázvorkova 1994'!I20</f>
        <v>0</v>
      </c>
      <c r="J20" s="43">
        <v>0</v>
      </c>
      <c r="L20" s="44"/>
      <c r="N20" s="44"/>
    </row>
    <row r="21" spans="1:14" ht="15" customHeight="1">
      <c r="A21" s="10" t="s">
        <v>126</v>
      </c>
      <c r="B21" s="11">
        <v>502</v>
      </c>
      <c r="C21" s="24">
        <f>'MŠ Běhounkova 2300'!C21+'MŠ Běhounkova 2474'!C21+'MŠ Herčíkova 2190'!C21+'MŠ Horákova 2064'!C21+'MŠ Hostinského 1534'!C21+'MŠ Husníkova 2075'!C21+'MŠ Husníkova 2076'!C21+'MŠ Chlupova 1798'!C21+'MŠ Chlupova 1799'!C21+'MŠ Janského 2187'!C21+'MŠ Janského 2188'!C21+'MŠ Klausova 2449'!C21+'MŠ Mezi Školami 2323'!C21+'MŠ Mezi Školami 2482 '!C21+'MŠ Mohylová 1964'!C21+'MŠ Ovčí Hájek 2174'!C21+'MŠ Ovčí Hájek 2177'!C21+'MŠ Podpěrova 1880'!C21+'MŠ Trávníčkova 1747'!C21+'MŠ Vlachova 1501'!C21+'MŠ Vlasákova 955'!C21+'MŠ Zázvorkova 1994'!C21</f>
        <v>5387200</v>
      </c>
      <c r="D21" s="22">
        <f>'MŠ Běhounkova 2300'!D21+'MŠ Běhounkova 2474'!D21+'MŠ Herčíkova 2190'!D21+'MŠ Horákova 2064'!D21+'MŠ Hostinského 1534'!D21+'MŠ Husníkova 2075'!D21+'MŠ Husníkova 2076'!D21+'MŠ Chlupova 1798'!D21+'MŠ Chlupova 1799'!D21+'MŠ Janského 2187'!D21+'MŠ Janského 2188'!D21+'MŠ Klausova 2449'!D21+'MŠ Mezi Školami 2323'!D21+'MŠ Mezi Školami 2482 '!D21+'MŠ Mohylová 1964'!D21+'MŠ Ovčí Hájek 2174'!D21+'MŠ Ovčí Hájek 2177'!D21+'MŠ Podpěrova 1880'!D21+'MŠ Trávníčkova 1747'!D21+'MŠ Vlachova 1501'!D21+'MŠ Vlasákova 955'!D21+'MŠ Zázvorkova 1994'!D21</f>
        <v>7455700</v>
      </c>
      <c r="E21" s="22">
        <f>'MŠ Běhounkova 2300'!E21+'MŠ Běhounkova 2474'!E21+'MŠ Herčíkova 2190'!E21+'MŠ Horákova 2064'!E21+'MŠ Hostinského 1534'!E21+'MŠ Husníkova 2075'!E21+'MŠ Husníkova 2076'!E21+'MŠ Chlupova 1798'!E21+'MŠ Chlupova 1799'!E21+'MŠ Janského 2187'!E21+'MŠ Janského 2188'!E21+'MŠ Klausova 2449'!E21+'MŠ Mezi Školami 2323'!E21+'MŠ Mezi Školami 2482 '!E21+'MŠ Mohylová 1964'!E21+'MŠ Ovčí Hájek 2174'!E21+'MŠ Ovčí Hájek 2177'!E21+'MŠ Podpěrova 1880'!E21+'MŠ Trávníčkova 1747'!E21+'MŠ Vlachova 1501'!E21+'MŠ Vlasákova 955'!E21+'MŠ Zázvorkova 1994'!E21</f>
        <v>7233395.47</v>
      </c>
      <c r="F21" s="43">
        <f t="shared" si="2"/>
        <v>0.9701832785653929</v>
      </c>
      <c r="G21" s="24">
        <f>'MŠ Běhounkova 2300'!G21+'MŠ Běhounkova 2474'!G21+'MŠ Herčíkova 2190'!G21+'MŠ Horákova 2064'!G21+'MŠ Hostinského 1534'!G21+'MŠ Husníkova 2075'!G21+'MŠ Husníkova 2076'!G21+'MŠ Chlupova 1798'!G21+'MŠ Chlupova 1799'!G21+'MŠ Janského 2187'!G21+'MŠ Janského 2188'!G21+'MŠ Klausova 2449'!G21+'MŠ Mezi Školami 2323'!G21+'MŠ Mezi Školami 2482 '!G21+'MŠ Mohylová 1964'!G21+'MŠ Ovčí Hájek 2174'!G21+'MŠ Ovčí Hájek 2177'!G21+'MŠ Podpěrova 1880'!G21+'MŠ Trávníčkova 1747'!G21+'MŠ Vlachova 1501'!G21+'MŠ Vlasákova 955'!G21+'MŠ Zázvorkova 1994'!G21</f>
        <v>236200</v>
      </c>
      <c r="H21" s="22">
        <f>'MŠ Běhounkova 2300'!H21+'MŠ Běhounkova 2474'!H21+'MŠ Herčíkova 2190'!H21+'MŠ Horákova 2064'!H21+'MŠ Hostinského 1534'!H21+'MŠ Husníkova 2075'!H21+'MŠ Husníkova 2076'!H21+'MŠ Chlupova 1798'!H21+'MŠ Chlupova 1799'!H21+'MŠ Janského 2187'!H21+'MŠ Janského 2188'!H21+'MŠ Klausova 2449'!H21+'MŠ Mezi Školami 2323'!H21+'MŠ Mezi Školami 2482 '!H21+'MŠ Mohylová 1964'!H21+'MŠ Ovčí Hájek 2174'!H21+'MŠ Ovčí Hájek 2177'!H21+'MŠ Podpěrova 1880'!H21+'MŠ Trávníčkova 1747'!H21+'MŠ Vlachova 1501'!H21+'MŠ Vlasákova 955'!H21+'MŠ Zázvorkova 1994'!H21</f>
        <v>327960</v>
      </c>
      <c r="I21" s="22">
        <f>'MŠ Běhounkova 2300'!I21+'MŠ Běhounkova 2474'!I21+'MŠ Herčíkova 2190'!I21+'MŠ Horákova 2064'!I21+'MŠ Hostinského 1534'!I21+'MŠ Husníkova 2075'!I21+'MŠ Husníkova 2076'!I21+'MŠ Chlupova 1798'!I21+'MŠ Chlupova 1799'!I21+'MŠ Janského 2187'!I21+'MŠ Janského 2188'!I21+'MŠ Klausova 2449'!I21+'MŠ Mezi Školami 2323'!I21+'MŠ Mezi Školami 2482 '!I21+'MŠ Mohylová 1964'!I21+'MŠ Ovčí Hájek 2174'!I21+'MŠ Ovčí Hájek 2177'!I21+'MŠ Podpěrova 1880'!I21+'MŠ Trávníčkova 1747'!I21+'MŠ Vlachova 1501'!I21+'MŠ Vlasákova 955'!I21+'MŠ Zázvorkova 1994'!I21</f>
        <v>321525.4600000001</v>
      </c>
      <c r="J21" s="43">
        <f>I21/H21</f>
        <v>0.9803801073301625</v>
      </c>
      <c r="L21" s="44"/>
      <c r="N21" s="44"/>
    </row>
    <row r="22" spans="1:14" ht="15" customHeight="1">
      <c r="A22" s="10" t="s">
        <v>127</v>
      </c>
      <c r="B22" s="11">
        <v>502</v>
      </c>
      <c r="C22" s="24">
        <f>'MŠ Běhounkova 2300'!C22+'MŠ Běhounkova 2474'!C22+'MŠ Herčíkova 2190'!C22+'MŠ Horákova 2064'!C22+'MŠ Hostinského 1534'!C22+'MŠ Husníkova 2075'!C22+'MŠ Husníkova 2076'!C22+'MŠ Chlupova 1798'!C22+'MŠ Chlupova 1799'!C22+'MŠ Janského 2187'!C22+'MŠ Janského 2188'!C22+'MŠ Klausova 2449'!C22+'MŠ Mezi Školami 2323'!C22+'MŠ Mezi Školami 2482 '!C22+'MŠ Mohylová 1964'!C22+'MŠ Ovčí Hájek 2174'!C22+'MŠ Ovčí Hájek 2177'!C22+'MŠ Podpěrova 1880'!C22+'MŠ Trávníčkova 1747'!C22+'MŠ Vlachova 1501'!C22+'MŠ Vlasákova 955'!C22+'MŠ Zázvorkova 1994'!C22</f>
        <v>4623600</v>
      </c>
      <c r="D22" s="22">
        <f>'MŠ Běhounkova 2300'!D22+'MŠ Běhounkova 2474'!D22+'MŠ Herčíkova 2190'!D22+'MŠ Horákova 2064'!D22+'MŠ Hostinského 1534'!D22+'MŠ Husníkova 2075'!D22+'MŠ Husníkova 2076'!D22+'MŠ Chlupova 1798'!D22+'MŠ Chlupova 1799'!D22+'MŠ Janského 2187'!D22+'MŠ Janského 2188'!D22+'MŠ Klausova 2449'!D22+'MŠ Mezi Školami 2323'!D22+'MŠ Mezi Školami 2482 '!D22+'MŠ Mohylová 1964'!D22+'MŠ Ovčí Hájek 2174'!D22+'MŠ Ovčí Hájek 2177'!D22+'MŠ Podpěrova 1880'!D22+'MŠ Trávníčkova 1747'!D22+'MŠ Vlachova 1501'!D22+'MŠ Vlasákova 955'!D22+'MŠ Zázvorkova 1994'!D22</f>
        <v>5044100</v>
      </c>
      <c r="E22" s="22">
        <f>'MŠ Běhounkova 2300'!E22+'MŠ Běhounkova 2474'!E22+'MŠ Herčíkova 2190'!E22+'MŠ Horákova 2064'!E22+'MŠ Hostinského 1534'!E22+'MŠ Husníkova 2075'!E22+'MŠ Husníkova 2076'!E22+'MŠ Chlupova 1798'!E22+'MŠ Chlupova 1799'!E22+'MŠ Janského 2187'!E22+'MŠ Janského 2188'!E22+'MŠ Klausova 2449'!E22+'MŠ Mezi Školami 2323'!E22+'MŠ Mezi Školami 2482 '!E22+'MŠ Mohylová 1964'!E22+'MŠ Ovčí Hájek 2174'!E22+'MŠ Ovčí Hájek 2177'!E22+'MŠ Podpěrova 1880'!E22+'MŠ Trávníčkova 1747'!E22+'MŠ Vlachova 1501'!E22+'MŠ Vlasákova 955'!E22+'MŠ Zázvorkova 1994'!E22</f>
        <v>4853921.609999999</v>
      </c>
      <c r="F22" s="43">
        <f>E22/D22</f>
        <v>0.9622968636624967</v>
      </c>
      <c r="G22" s="24">
        <f>'MŠ Běhounkova 2300'!G22+'MŠ Běhounkova 2474'!G22+'MŠ Herčíkova 2190'!G22+'MŠ Horákova 2064'!G22+'MŠ Hostinského 1534'!G22+'MŠ Husníkova 2075'!G22+'MŠ Husníkova 2076'!G22+'MŠ Chlupova 1798'!G22+'MŠ Chlupova 1799'!G22+'MŠ Janského 2187'!G22+'MŠ Janského 2188'!G22+'MŠ Klausova 2449'!G22+'MŠ Mezi Školami 2323'!G22+'MŠ Mezi Školami 2482 '!G22+'MŠ Mohylová 1964'!G22+'MŠ Ovčí Hájek 2174'!G22+'MŠ Ovčí Hájek 2177'!G22+'MŠ Podpěrova 1880'!G22+'MŠ Trávníčkova 1747'!G22+'MŠ Vlachova 1501'!G22+'MŠ Vlasákova 955'!G22+'MŠ Zázvorkova 1994'!G22</f>
        <v>70300</v>
      </c>
      <c r="H22" s="22">
        <f>'MŠ Běhounkova 2300'!H22+'MŠ Běhounkova 2474'!H22+'MŠ Herčíkova 2190'!H22+'MŠ Horákova 2064'!H22+'MŠ Hostinského 1534'!H22+'MŠ Husníkova 2075'!H22+'MŠ Husníkova 2076'!H22+'MŠ Chlupova 1798'!H22+'MŠ Chlupova 1799'!H22+'MŠ Janského 2187'!H22+'MŠ Janského 2188'!H22+'MŠ Klausova 2449'!H22+'MŠ Mezi Školami 2323'!H22+'MŠ Mezi Školami 2482 '!H22+'MŠ Mohylová 1964'!H22+'MŠ Ovčí Hájek 2174'!H22+'MŠ Ovčí Hájek 2177'!H22+'MŠ Podpěrova 1880'!H22+'MŠ Trávníčkova 1747'!H22+'MŠ Vlachova 1501'!H22+'MŠ Vlasákova 955'!H22+'MŠ Zázvorkova 1994'!H22</f>
        <v>81100</v>
      </c>
      <c r="I22" s="22">
        <f>'MŠ Běhounkova 2300'!I22+'MŠ Běhounkova 2474'!I22+'MŠ Herčíkova 2190'!I22+'MŠ Horákova 2064'!I22+'MŠ Hostinského 1534'!I22+'MŠ Husníkova 2075'!I22+'MŠ Husníkova 2076'!I22+'MŠ Chlupova 1798'!I22+'MŠ Chlupova 1799'!I22+'MŠ Janského 2187'!I22+'MŠ Janského 2188'!I22+'MŠ Klausova 2449'!I22+'MŠ Mezi Školami 2323'!I22+'MŠ Mezi Školami 2482 '!I22+'MŠ Mohylová 1964'!I22+'MŠ Ovčí Hájek 2174'!I22+'MŠ Ovčí Hájek 2177'!I22+'MŠ Podpěrova 1880'!I22+'MŠ Trávníčkova 1747'!I22+'MŠ Vlachova 1501'!I22+'MŠ Vlasákova 955'!I22+'MŠ Zázvorkova 1994'!I22</f>
        <v>65977.29000000001</v>
      </c>
      <c r="J22" s="43">
        <f>I22/H22</f>
        <v>0.8135300863131937</v>
      </c>
      <c r="L22" s="44"/>
      <c r="N22" s="44"/>
    </row>
    <row r="23" spans="1:14" ht="15" customHeight="1">
      <c r="A23" s="10" t="s">
        <v>128</v>
      </c>
      <c r="B23" s="11">
        <v>502</v>
      </c>
      <c r="C23" s="24">
        <f>'MŠ Běhounkova 2300'!C23+'MŠ Běhounkova 2474'!C23+'MŠ Herčíkova 2190'!C23+'MŠ Horákova 2064'!C23+'MŠ Hostinského 1534'!C23+'MŠ Husníkova 2075'!C23+'MŠ Husníkova 2076'!C23+'MŠ Chlupova 1798'!C23+'MŠ Chlupova 1799'!C23+'MŠ Janského 2187'!C23+'MŠ Janského 2188'!C23+'MŠ Klausova 2449'!C23+'MŠ Mezi Školami 2323'!C23+'MŠ Mezi Školami 2482 '!C23+'MŠ Mohylová 1964'!C23+'MŠ Ovčí Hájek 2174'!C23+'MŠ Ovčí Hájek 2177'!C23+'MŠ Podpěrova 1880'!C23+'MŠ Trávníčkova 1747'!C23+'MŠ Vlachova 1501'!C23+'MŠ Vlasákova 955'!C23+'MŠ Zázvorkova 1994'!C23</f>
        <v>2472100</v>
      </c>
      <c r="D23" s="22">
        <f>'MŠ Běhounkova 2300'!D23+'MŠ Běhounkova 2474'!D23+'MŠ Herčíkova 2190'!D23+'MŠ Horákova 2064'!D23+'MŠ Hostinského 1534'!D23+'MŠ Husníkova 2075'!D23+'MŠ Husníkova 2076'!D23+'MŠ Chlupova 1798'!D23+'MŠ Chlupova 1799'!D23+'MŠ Janského 2187'!D23+'MŠ Janského 2188'!D23+'MŠ Klausova 2449'!D23+'MŠ Mezi Školami 2323'!D23+'MŠ Mezi Školami 2482 '!D23+'MŠ Mohylová 1964'!D23+'MŠ Ovčí Hájek 2174'!D23+'MŠ Ovčí Hájek 2177'!D23+'MŠ Podpěrova 1880'!D23+'MŠ Trávníčkova 1747'!D23+'MŠ Vlachova 1501'!D23+'MŠ Vlasákova 955'!D23+'MŠ Zázvorkova 1994'!D23</f>
        <v>2569800</v>
      </c>
      <c r="E23" s="22">
        <f>'MŠ Běhounkova 2300'!E23+'MŠ Běhounkova 2474'!E23+'MŠ Herčíkova 2190'!E23+'MŠ Horákova 2064'!E23+'MŠ Hostinského 1534'!E23+'MŠ Husníkova 2075'!E23+'MŠ Husníkova 2076'!E23+'MŠ Chlupova 1798'!E23+'MŠ Chlupova 1799'!E23+'MŠ Janského 2187'!E23+'MŠ Janského 2188'!E23+'MŠ Klausova 2449'!E23+'MŠ Mezi Školami 2323'!E23+'MŠ Mezi Školami 2482 '!E23+'MŠ Mohylová 1964'!E23+'MŠ Ovčí Hájek 2174'!E23+'MŠ Ovčí Hájek 2177'!E23+'MŠ Podpěrova 1880'!E23+'MŠ Trávníčkova 1747'!E23+'MŠ Vlachova 1501'!E23+'MŠ Vlasákova 955'!E23+'MŠ Zázvorkova 1994'!E23</f>
        <v>2417171.0199999996</v>
      </c>
      <c r="F23" s="43">
        <f>E23/D23</f>
        <v>0.9406066697797493</v>
      </c>
      <c r="G23" s="24">
        <f>'MŠ Běhounkova 2300'!G23+'MŠ Běhounkova 2474'!G23+'MŠ Herčíkova 2190'!G23+'MŠ Horákova 2064'!G23+'MŠ Hostinského 1534'!G23+'MŠ Husníkova 2075'!G23+'MŠ Husníkova 2076'!G23+'MŠ Chlupova 1798'!G23+'MŠ Chlupova 1799'!G23+'MŠ Janského 2187'!G23+'MŠ Janského 2188'!G23+'MŠ Klausova 2449'!G23+'MŠ Mezi Školami 2323'!G23+'MŠ Mezi Školami 2482 '!G23+'MŠ Mohylová 1964'!G23+'MŠ Ovčí Hájek 2174'!G23+'MŠ Ovčí Hájek 2177'!G23+'MŠ Podpěrova 1880'!G23+'MŠ Trávníčkova 1747'!G23+'MŠ Vlachova 1501'!G23+'MŠ Vlasákova 955'!G23+'MŠ Zázvorkova 1994'!G23</f>
        <v>134800</v>
      </c>
      <c r="H23" s="22">
        <f>'MŠ Běhounkova 2300'!H23+'MŠ Běhounkova 2474'!H23+'MŠ Herčíkova 2190'!H23+'MŠ Horákova 2064'!H23+'MŠ Hostinského 1534'!H23+'MŠ Husníkova 2075'!H23+'MŠ Husníkova 2076'!H23+'MŠ Chlupova 1798'!H23+'MŠ Chlupova 1799'!H23+'MŠ Janského 2187'!H23+'MŠ Janského 2188'!H23+'MŠ Klausova 2449'!H23+'MŠ Mezi Školami 2323'!H23+'MŠ Mezi Školami 2482 '!H23+'MŠ Mohylová 1964'!H23+'MŠ Ovčí Hájek 2174'!H23+'MŠ Ovčí Hájek 2177'!H23+'MŠ Podpěrova 1880'!H23+'MŠ Trávníčkova 1747'!H23+'MŠ Vlachova 1501'!H23+'MŠ Vlasákova 955'!H23+'MŠ Zázvorkova 1994'!H23</f>
        <v>198500</v>
      </c>
      <c r="I23" s="22">
        <f>'MŠ Běhounkova 2300'!I23+'MŠ Běhounkova 2474'!I23+'MŠ Herčíkova 2190'!I23+'MŠ Horákova 2064'!I23+'MŠ Hostinského 1534'!I23+'MŠ Husníkova 2075'!I23+'MŠ Husníkova 2076'!I23+'MŠ Chlupova 1798'!I23+'MŠ Chlupova 1799'!I23+'MŠ Janského 2187'!I23+'MŠ Janského 2188'!I23+'MŠ Klausova 2449'!I23+'MŠ Mezi Školami 2323'!I23+'MŠ Mezi Školami 2482 '!I23+'MŠ Mohylová 1964'!I23+'MŠ Ovčí Hájek 2174'!I23+'MŠ Ovčí Hájek 2177'!I23+'MŠ Podpěrova 1880'!I23+'MŠ Trávníčkova 1747'!I23+'MŠ Vlachova 1501'!I23+'MŠ Vlasákova 955'!I23+'MŠ Zázvorkova 1994'!I23</f>
        <v>181981</v>
      </c>
      <c r="J23" s="43">
        <f>I23/H23</f>
        <v>0.9167808564231738</v>
      </c>
      <c r="L23" s="44"/>
      <c r="N23" s="44"/>
    </row>
    <row r="24" spans="1:14" ht="15" customHeight="1">
      <c r="A24" s="10" t="s">
        <v>129</v>
      </c>
      <c r="B24" s="11">
        <v>502</v>
      </c>
      <c r="C24" s="24">
        <f>'MŠ Běhounkova 2300'!C24+'MŠ Běhounkova 2474'!C24+'MŠ Herčíkova 2190'!C24+'MŠ Horákova 2064'!C24+'MŠ Hostinského 1534'!C24+'MŠ Husníkova 2075'!C24+'MŠ Husníkova 2076'!C24+'MŠ Chlupova 1798'!C24+'MŠ Chlupova 1799'!C24+'MŠ Janského 2187'!C24+'MŠ Janského 2188'!C24+'MŠ Klausova 2449'!C24+'MŠ Mezi Školami 2323'!C24+'MŠ Mezi Školami 2482 '!C24+'MŠ Mohylová 1964'!C24+'MŠ Ovčí Hájek 2174'!C24+'MŠ Ovčí Hájek 2177'!C24+'MŠ Podpěrova 1880'!C24+'MŠ Trávníčkova 1747'!C24+'MŠ Vlachova 1501'!C24+'MŠ Vlasákova 955'!C24+'MŠ Zázvorkova 1994'!C24</f>
        <v>203600</v>
      </c>
      <c r="D24" s="22">
        <f>'MŠ Běhounkova 2300'!D24+'MŠ Běhounkova 2474'!D24+'MŠ Herčíkova 2190'!D24+'MŠ Horákova 2064'!D24+'MŠ Hostinského 1534'!D24+'MŠ Husníkova 2075'!D24+'MŠ Husníkova 2076'!D24+'MŠ Chlupova 1798'!D24+'MŠ Chlupova 1799'!D24+'MŠ Janského 2187'!D24+'MŠ Janského 2188'!D24+'MŠ Klausova 2449'!D24+'MŠ Mezi Školami 2323'!D24+'MŠ Mezi Školami 2482 '!D24+'MŠ Mohylová 1964'!D24+'MŠ Ovčí Hájek 2174'!D24+'MŠ Ovčí Hájek 2177'!D24+'MŠ Podpěrova 1880'!D24+'MŠ Trávníčkova 1747'!D24+'MŠ Vlachova 1501'!D24+'MŠ Vlasákova 955'!D24+'MŠ Zázvorkova 1994'!D24</f>
        <v>181100</v>
      </c>
      <c r="E24" s="22">
        <f>'MŠ Běhounkova 2300'!E24+'MŠ Běhounkova 2474'!E24+'MŠ Herčíkova 2190'!E24+'MŠ Horákova 2064'!E24+'MŠ Hostinského 1534'!E24+'MŠ Husníkova 2075'!E24+'MŠ Husníkova 2076'!E24+'MŠ Chlupova 1798'!E24+'MŠ Chlupova 1799'!E24+'MŠ Janského 2187'!E24+'MŠ Janského 2188'!E24+'MŠ Klausova 2449'!E24+'MŠ Mezi Školami 2323'!E24+'MŠ Mezi Školami 2482 '!E24+'MŠ Mohylová 1964'!E24+'MŠ Ovčí Hájek 2174'!E24+'MŠ Ovčí Hájek 2177'!E24+'MŠ Podpěrova 1880'!E24+'MŠ Trávníčkova 1747'!E24+'MŠ Vlachova 1501'!E24+'MŠ Vlasákova 955'!E24+'MŠ Zázvorkova 1994'!E24</f>
        <v>155905.47999999998</v>
      </c>
      <c r="F24" s="43">
        <f>E24/D24</f>
        <v>0.8608806184428491</v>
      </c>
      <c r="G24" s="24">
        <f>'MŠ Běhounkova 2300'!G24+'MŠ Běhounkova 2474'!G24+'MŠ Herčíkova 2190'!G24+'MŠ Horákova 2064'!G24+'MŠ Hostinského 1534'!G24+'MŠ Husníkova 2075'!G24+'MŠ Husníkova 2076'!G24+'MŠ Chlupova 1798'!G24+'MŠ Chlupova 1799'!G24+'MŠ Janského 2187'!G24+'MŠ Janského 2188'!G24+'MŠ Klausova 2449'!G24+'MŠ Mezi Školami 2323'!G24+'MŠ Mezi Školami 2482 '!G24+'MŠ Mohylová 1964'!G24+'MŠ Ovčí Hájek 2174'!G24+'MŠ Ovčí Hájek 2177'!G24+'MŠ Podpěrova 1880'!G24+'MŠ Trávníčkova 1747'!G24+'MŠ Vlachova 1501'!G24+'MŠ Vlasákova 955'!G24+'MŠ Zázvorkova 1994'!G24</f>
        <v>2000</v>
      </c>
      <c r="H24" s="22">
        <f>'MŠ Běhounkova 2300'!H24+'MŠ Běhounkova 2474'!H24+'MŠ Herčíkova 2190'!H24+'MŠ Horákova 2064'!H24+'MŠ Hostinského 1534'!H24+'MŠ Husníkova 2075'!H24+'MŠ Husníkova 2076'!H24+'MŠ Chlupova 1798'!H24+'MŠ Chlupova 1799'!H24+'MŠ Janského 2187'!H24+'MŠ Janského 2188'!H24+'MŠ Klausova 2449'!H24+'MŠ Mezi Školami 2323'!H24+'MŠ Mezi Školami 2482 '!H24+'MŠ Mohylová 1964'!H24+'MŠ Ovčí Hájek 2174'!H24+'MŠ Ovčí Hájek 2177'!H24+'MŠ Podpěrova 1880'!H24+'MŠ Trávníčkova 1747'!H24+'MŠ Vlachova 1501'!H24+'MŠ Vlasákova 955'!H24+'MŠ Zázvorkova 1994'!H24</f>
        <v>2300</v>
      </c>
      <c r="I24" s="22">
        <f>'MŠ Běhounkova 2300'!I24+'MŠ Běhounkova 2474'!I24+'MŠ Herčíkova 2190'!I24+'MŠ Horákova 2064'!I24+'MŠ Hostinského 1534'!I24+'MŠ Husníkova 2075'!I24+'MŠ Husníkova 2076'!I24+'MŠ Chlupova 1798'!I24+'MŠ Chlupova 1799'!I24+'MŠ Janského 2187'!I24+'MŠ Janského 2188'!I24+'MŠ Klausova 2449'!I24+'MŠ Mezi Školami 2323'!I24+'MŠ Mezi Školami 2482 '!I24+'MŠ Mohylová 1964'!I24+'MŠ Ovčí Hájek 2174'!I24+'MŠ Ovčí Hájek 2177'!I24+'MŠ Podpěrova 1880'!I24+'MŠ Trávníčkova 1747'!I24+'MŠ Vlachova 1501'!I24+'MŠ Vlasákova 955'!I24+'MŠ Zázvorkova 1994'!I24</f>
        <v>2264</v>
      </c>
      <c r="J24" s="43">
        <f>I24/H24</f>
        <v>0.9843478260869565</v>
      </c>
      <c r="L24" s="44"/>
      <c r="N24" s="44"/>
    </row>
    <row r="25" spans="1:14" ht="15" customHeight="1">
      <c r="A25" s="10" t="s">
        <v>143</v>
      </c>
      <c r="B25" s="11">
        <v>504</v>
      </c>
      <c r="C25" s="24">
        <f>'MŠ Běhounkova 2300'!C25+'MŠ Běhounkova 2474'!C25+'MŠ Herčíkova 2190'!C25+'MŠ Horákova 2064'!C25+'MŠ Hostinského 1534'!C25+'MŠ Husníkova 2075'!C25+'MŠ Husníkova 2076'!C25+'MŠ Chlupova 1798'!C25+'MŠ Chlupova 1799'!C25+'MŠ Janského 2187'!C25+'MŠ Janského 2188'!C25+'MŠ Klausova 2449'!C25+'MŠ Mezi Školami 2323'!C25+'MŠ Mezi Školami 2482 '!C25+'MŠ Mohylová 1964'!C25+'MŠ Ovčí Hájek 2174'!C25+'MŠ Ovčí Hájek 2177'!C25+'MŠ Podpěrova 1880'!C25+'MŠ Trávníčkova 1747'!C25+'MŠ Vlachova 1501'!C25+'MŠ Vlasákova 955'!C25+'MŠ Zázvorkova 1994'!C25</f>
        <v>0</v>
      </c>
      <c r="D25" s="22">
        <f>'MŠ Běhounkova 2300'!D25+'MŠ Běhounkova 2474'!D25+'MŠ Herčíkova 2190'!D25+'MŠ Horákova 2064'!D25+'MŠ Hostinského 1534'!D25+'MŠ Husníkova 2075'!D25+'MŠ Husníkova 2076'!D25+'MŠ Chlupova 1798'!D25+'MŠ Chlupova 1799'!D25+'MŠ Janského 2187'!D25+'MŠ Janského 2188'!D25+'MŠ Klausova 2449'!D25+'MŠ Mezi Školami 2323'!D25+'MŠ Mezi Školami 2482 '!D25+'MŠ Mohylová 1964'!D25+'MŠ Ovčí Hájek 2174'!D25+'MŠ Ovčí Hájek 2177'!D25+'MŠ Podpěrova 1880'!D25+'MŠ Trávníčkova 1747'!D25+'MŠ Vlachova 1501'!D25+'MŠ Vlasákova 955'!D25+'MŠ Zázvorkova 1994'!D25</f>
        <v>300</v>
      </c>
      <c r="E25" s="22">
        <f>'MŠ Běhounkova 2300'!E25+'MŠ Běhounkova 2474'!E25+'MŠ Herčíkova 2190'!E25+'MŠ Horákova 2064'!E25+'MŠ Hostinského 1534'!E25+'MŠ Husníkova 2075'!E25+'MŠ Husníkova 2076'!E25+'MŠ Chlupova 1798'!E25+'MŠ Chlupova 1799'!E25+'MŠ Janského 2187'!E25+'MŠ Janského 2188'!E25+'MŠ Klausova 2449'!E25+'MŠ Mezi Školami 2323'!E25+'MŠ Mezi Školami 2482 '!E25+'MŠ Mohylová 1964'!E25+'MŠ Ovčí Hájek 2174'!E25+'MŠ Ovčí Hájek 2177'!E25+'MŠ Podpěrova 1880'!E25+'MŠ Trávníčkova 1747'!E25+'MŠ Vlachova 1501'!E25+'MŠ Vlasákova 955'!E25+'MŠ Zázvorkova 1994'!E25</f>
        <v>295.28</v>
      </c>
      <c r="F25" s="43">
        <f>E25/D25</f>
        <v>0.9842666666666666</v>
      </c>
      <c r="G25" s="24">
        <f>'MŠ Běhounkova 2300'!G25+'MŠ Běhounkova 2474'!G25+'MŠ Herčíkova 2190'!G25+'MŠ Horákova 2064'!G25+'MŠ Hostinského 1534'!G25+'MŠ Husníkova 2075'!G25+'MŠ Husníkova 2076'!G25+'MŠ Chlupova 1798'!G25+'MŠ Chlupova 1799'!G25+'MŠ Janského 2187'!G25+'MŠ Janského 2188'!G25+'MŠ Klausova 2449'!G25+'MŠ Mezi Školami 2323'!G25+'MŠ Mezi Školami 2482 '!G25+'MŠ Mohylová 1964'!G25+'MŠ Ovčí Hájek 2174'!G25+'MŠ Ovčí Hájek 2177'!G25+'MŠ Podpěrova 1880'!G25+'MŠ Trávníčkova 1747'!G25+'MŠ Vlachova 1501'!G25+'MŠ Vlasákova 955'!G25+'MŠ Zázvorkova 1994'!G25</f>
        <v>0</v>
      </c>
      <c r="H25" s="22">
        <f>'MŠ Běhounkova 2300'!H25+'MŠ Běhounkova 2474'!H25+'MŠ Herčíkova 2190'!H25+'MŠ Horákova 2064'!H25+'MŠ Hostinského 1534'!H25+'MŠ Husníkova 2075'!H25+'MŠ Husníkova 2076'!H25+'MŠ Chlupova 1798'!H25+'MŠ Chlupova 1799'!H25+'MŠ Janského 2187'!H25+'MŠ Janského 2188'!H25+'MŠ Klausova 2449'!H25+'MŠ Mezi Školami 2323'!H25+'MŠ Mezi Školami 2482 '!H25+'MŠ Mohylová 1964'!H25+'MŠ Ovčí Hájek 2174'!H25+'MŠ Ovčí Hájek 2177'!H25+'MŠ Podpěrova 1880'!H25+'MŠ Trávníčkova 1747'!H25+'MŠ Vlachova 1501'!H25+'MŠ Vlasákova 955'!H25+'MŠ Zázvorkova 1994'!H25</f>
        <v>0</v>
      </c>
      <c r="I25" s="22">
        <f>'MŠ Běhounkova 2300'!I25+'MŠ Běhounkova 2474'!I25+'MŠ Herčíkova 2190'!I25+'MŠ Horákova 2064'!I25+'MŠ Hostinského 1534'!I25+'MŠ Husníkova 2075'!I25+'MŠ Husníkova 2076'!I25+'MŠ Chlupova 1798'!I25+'MŠ Chlupova 1799'!I25+'MŠ Janského 2187'!I25+'MŠ Janského 2188'!I25+'MŠ Klausova 2449'!I25+'MŠ Mezi Školami 2323'!I25+'MŠ Mezi Školami 2482 '!I25+'MŠ Mohylová 1964'!I25+'MŠ Ovčí Hájek 2174'!I25+'MŠ Ovčí Hájek 2177'!I25+'MŠ Podpěrova 1880'!I25+'MŠ Trávníčkova 1747'!I25+'MŠ Vlachova 1501'!I25+'MŠ Vlasákova 955'!I25+'MŠ Zázvorkova 1994'!I25</f>
        <v>0</v>
      </c>
      <c r="J25" s="43">
        <v>0</v>
      </c>
      <c r="L25" s="44"/>
      <c r="N25" s="44"/>
    </row>
    <row r="26" spans="1:14" ht="15" customHeight="1">
      <c r="A26" s="10" t="s">
        <v>131</v>
      </c>
      <c r="B26" s="11">
        <v>511</v>
      </c>
      <c r="C26" s="24">
        <f>'MŠ Běhounkova 2300'!C26+'MŠ Běhounkova 2474'!C26+'MŠ Herčíkova 2190'!C26+'MŠ Horákova 2064'!C26+'MŠ Hostinského 1534'!C26+'MŠ Husníkova 2075'!C26+'MŠ Husníkova 2076'!C26+'MŠ Chlupova 1798'!C26+'MŠ Chlupova 1799'!C26+'MŠ Janského 2187'!C26+'MŠ Janského 2188'!C26+'MŠ Klausova 2449'!C26+'MŠ Mezi Školami 2323'!C26+'MŠ Mezi Školami 2482 '!C26+'MŠ Mohylová 1964'!C26+'MŠ Ovčí Hájek 2174'!C26+'MŠ Ovčí Hájek 2177'!C26+'MŠ Podpěrova 1880'!C26+'MŠ Trávníčkova 1747'!C26+'MŠ Vlachova 1501'!C26+'MŠ Vlasákova 955'!C26+'MŠ Zázvorkova 1994'!C26</f>
        <v>738200</v>
      </c>
      <c r="D26" s="22">
        <f>'MŠ Běhounkova 2300'!D26+'MŠ Běhounkova 2474'!D26+'MŠ Herčíkova 2190'!D26+'MŠ Horákova 2064'!D26+'MŠ Hostinského 1534'!D26+'MŠ Husníkova 2075'!D26+'MŠ Husníkova 2076'!D26+'MŠ Chlupova 1798'!D26+'MŠ Chlupova 1799'!D26+'MŠ Janského 2187'!D26+'MŠ Janského 2188'!D26+'MŠ Klausova 2449'!D26+'MŠ Mezi Školami 2323'!D26+'MŠ Mezi Školami 2482 '!D26+'MŠ Mohylová 1964'!D26+'MŠ Ovčí Hájek 2174'!D26+'MŠ Ovčí Hájek 2177'!D26+'MŠ Podpěrova 1880'!D26+'MŠ Trávníčkova 1747'!D26+'MŠ Vlachova 1501'!D26+'MŠ Vlasákova 955'!D26+'MŠ Zázvorkova 1994'!D26</f>
        <v>1563700</v>
      </c>
      <c r="E26" s="22">
        <f>'MŠ Běhounkova 2300'!E26+'MŠ Běhounkova 2474'!E26+'MŠ Herčíkova 2190'!E26+'MŠ Horákova 2064'!E26+'MŠ Hostinského 1534'!E26+'MŠ Husníkova 2075'!E26+'MŠ Husníkova 2076'!E26+'MŠ Chlupova 1798'!E26+'MŠ Chlupova 1799'!E26+'MŠ Janského 2187'!E26+'MŠ Janského 2188'!E26+'MŠ Klausova 2449'!E26+'MŠ Mezi Školami 2323'!E26+'MŠ Mezi Školami 2482 '!E26+'MŠ Mohylová 1964'!E26+'MŠ Ovčí Hájek 2174'!E26+'MŠ Ovčí Hájek 2177'!E26+'MŠ Podpěrova 1880'!E26+'MŠ Trávníčkova 1747'!E26+'MŠ Vlachova 1501'!E26+'MŠ Vlasákova 955'!E26+'MŠ Zázvorkova 1994'!E26</f>
        <v>1553966.6300000004</v>
      </c>
      <c r="F26" s="43">
        <f t="shared" si="2"/>
        <v>0.9937754236746181</v>
      </c>
      <c r="G26" s="24">
        <f>'MŠ Běhounkova 2300'!G26+'MŠ Běhounkova 2474'!G26+'MŠ Herčíkova 2190'!G26+'MŠ Horákova 2064'!G26+'MŠ Hostinského 1534'!G26+'MŠ Husníkova 2075'!G26+'MŠ Husníkova 2076'!G26+'MŠ Chlupova 1798'!G26+'MŠ Chlupova 1799'!G26+'MŠ Janského 2187'!G26+'MŠ Janského 2188'!G26+'MŠ Klausova 2449'!G26+'MŠ Mezi Školami 2323'!G26+'MŠ Mezi Školami 2482 '!G26+'MŠ Mohylová 1964'!G26+'MŠ Ovčí Hájek 2174'!G26+'MŠ Ovčí Hájek 2177'!G26+'MŠ Podpěrova 1880'!G26+'MŠ Trávníčkova 1747'!G26+'MŠ Vlachova 1501'!G26+'MŠ Vlasákova 955'!G26+'MŠ Zázvorkova 1994'!G26</f>
        <v>0</v>
      </c>
      <c r="H26" s="22">
        <f>'MŠ Běhounkova 2300'!H26+'MŠ Běhounkova 2474'!H26+'MŠ Herčíkova 2190'!H26+'MŠ Horákova 2064'!H26+'MŠ Hostinského 1534'!H26+'MŠ Husníkova 2075'!H26+'MŠ Husníkova 2076'!H26+'MŠ Chlupova 1798'!H26+'MŠ Chlupova 1799'!H26+'MŠ Janského 2187'!H26+'MŠ Janského 2188'!H26+'MŠ Klausova 2449'!H26+'MŠ Mezi Školami 2323'!H26+'MŠ Mezi Školami 2482 '!H26+'MŠ Mohylová 1964'!H26+'MŠ Ovčí Hájek 2174'!H26+'MŠ Ovčí Hájek 2177'!H26+'MŠ Podpěrova 1880'!H26+'MŠ Trávníčkova 1747'!H26+'MŠ Vlachova 1501'!H26+'MŠ Vlasákova 955'!H26+'MŠ Zázvorkova 1994'!H26</f>
        <v>0</v>
      </c>
      <c r="I26" s="22">
        <f>'MŠ Běhounkova 2300'!I26+'MŠ Běhounkova 2474'!I26+'MŠ Herčíkova 2190'!I26+'MŠ Horákova 2064'!I26+'MŠ Hostinského 1534'!I26+'MŠ Husníkova 2075'!I26+'MŠ Husníkova 2076'!I26+'MŠ Chlupova 1798'!I26+'MŠ Chlupova 1799'!I26+'MŠ Janského 2187'!I26+'MŠ Janského 2188'!I26+'MŠ Klausova 2449'!I26+'MŠ Mezi Školami 2323'!I26+'MŠ Mezi Školami 2482 '!I26+'MŠ Mohylová 1964'!I26+'MŠ Ovčí Hájek 2174'!I26+'MŠ Ovčí Hájek 2177'!I26+'MŠ Podpěrova 1880'!I26+'MŠ Trávníčkova 1747'!I26+'MŠ Vlachova 1501'!I26+'MŠ Vlasákova 955'!I26+'MŠ Zázvorkova 1994'!I26</f>
        <v>0</v>
      </c>
      <c r="J26" s="43">
        <v>0</v>
      </c>
      <c r="L26" s="44"/>
      <c r="N26" s="44"/>
    </row>
    <row r="27" spans="1:14" ht="15" customHeight="1">
      <c r="A27" s="10" t="s">
        <v>141</v>
      </c>
      <c r="B27" s="11">
        <v>512</v>
      </c>
      <c r="C27" s="24">
        <f>'MŠ Běhounkova 2300'!C27+'MŠ Běhounkova 2474'!C27+'MŠ Herčíkova 2190'!C27+'MŠ Horákova 2064'!C27+'MŠ Hostinského 1534'!C27+'MŠ Husníkova 2075'!C27+'MŠ Husníkova 2076'!C27+'MŠ Chlupova 1798'!C27+'MŠ Chlupova 1799'!C27+'MŠ Janského 2187'!C27+'MŠ Janského 2188'!C27+'MŠ Klausova 2449'!C27+'MŠ Mezi Školami 2323'!C27+'MŠ Mezi Školami 2482 '!C27+'MŠ Mohylová 1964'!C27+'MŠ Ovčí Hájek 2174'!C27+'MŠ Ovčí Hájek 2177'!C27+'MŠ Podpěrova 1880'!C27+'MŠ Trávníčkova 1747'!C27+'MŠ Vlachova 1501'!C27+'MŠ Vlasákova 955'!C27+'MŠ Zázvorkova 1994'!C27</f>
        <v>182200</v>
      </c>
      <c r="D27" s="22">
        <f>'MŠ Běhounkova 2300'!D27+'MŠ Běhounkova 2474'!D27+'MŠ Herčíkova 2190'!D27+'MŠ Horákova 2064'!D27+'MŠ Hostinského 1534'!D27+'MŠ Husníkova 2075'!D27+'MŠ Husníkova 2076'!D27+'MŠ Chlupova 1798'!D27+'MŠ Chlupova 1799'!D27+'MŠ Janského 2187'!D27+'MŠ Janského 2188'!D27+'MŠ Klausova 2449'!D27+'MŠ Mezi Školami 2323'!D27+'MŠ Mezi Školami 2482 '!D27+'MŠ Mohylová 1964'!D27+'MŠ Ovčí Hájek 2174'!D27+'MŠ Ovčí Hájek 2177'!D27+'MŠ Podpěrova 1880'!D27+'MŠ Trávníčkova 1747'!D27+'MŠ Vlachova 1501'!D27+'MŠ Vlasákova 955'!D27+'MŠ Zázvorkova 1994'!D27</f>
        <v>274100</v>
      </c>
      <c r="E27" s="22">
        <f>'MŠ Běhounkova 2300'!E27+'MŠ Běhounkova 2474'!E27+'MŠ Herčíkova 2190'!E27+'MŠ Horákova 2064'!E27+'MŠ Hostinského 1534'!E27+'MŠ Husníkova 2075'!E27+'MŠ Husníkova 2076'!E27+'MŠ Chlupova 1798'!E27+'MŠ Chlupova 1799'!E27+'MŠ Janského 2187'!E27+'MŠ Janského 2188'!E27+'MŠ Klausova 2449'!E27+'MŠ Mezi Školami 2323'!E27+'MŠ Mezi Školami 2482 '!E27+'MŠ Mohylová 1964'!E27+'MŠ Ovčí Hájek 2174'!E27+'MŠ Ovčí Hájek 2177'!E27+'MŠ Podpěrova 1880'!E27+'MŠ Trávníčkova 1747'!E27+'MŠ Vlachova 1501'!E27+'MŠ Vlasákova 955'!E27+'MŠ Zázvorkova 1994'!E27</f>
        <v>262642.24</v>
      </c>
      <c r="F27" s="43">
        <f t="shared" si="2"/>
        <v>0.9581986136446552</v>
      </c>
      <c r="G27" s="24">
        <f>'MŠ Běhounkova 2300'!G27+'MŠ Běhounkova 2474'!G27+'MŠ Herčíkova 2190'!G27+'MŠ Horákova 2064'!G27+'MŠ Hostinského 1534'!G27+'MŠ Husníkova 2075'!G27+'MŠ Husníkova 2076'!G27+'MŠ Chlupova 1798'!G27+'MŠ Chlupova 1799'!G27+'MŠ Janského 2187'!G27+'MŠ Janského 2188'!G27+'MŠ Klausova 2449'!G27+'MŠ Mezi Školami 2323'!G27+'MŠ Mezi Školami 2482 '!G27+'MŠ Mohylová 1964'!G27+'MŠ Ovčí Hájek 2174'!G27+'MŠ Ovčí Hájek 2177'!G27+'MŠ Podpěrova 1880'!G27+'MŠ Trávníčkova 1747'!G27+'MŠ Vlachova 1501'!G27+'MŠ Vlasákova 955'!G27+'MŠ Zázvorkova 1994'!G27</f>
        <v>0</v>
      </c>
      <c r="H27" s="22">
        <f>'MŠ Běhounkova 2300'!H27+'MŠ Běhounkova 2474'!H27+'MŠ Herčíkova 2190'!H27+'MŠ Horákova 2064'!H27+'MŠ Hostinského 1534'!H27+'MŠ Husníkova 2075'!H27+'MŠ Husníkova 2076'!H27+'MŠ Chlupova 1798'!H27+'MŠ Chlupova 1799'!H27+'MŠ Janského 2187'!H27+'MŠ Janského 2188'!H27+'MŠ Klausova 2449'!H27+'MŠ Mezi Školami 2323'!H27+'MŠ Mezi Školami 2482 '!H27+'MŠ Mohylová 1964'!H27+'MŠ Ovčí Hájek 2174'!H27+'MŠ Ovčí Hájek 2177'!H27+'MŠ Podpěrova 1880'!H27+'MŠ Trávníčkova 1747'!H27+'MŠ Vlachova 1501'!H27+'MŠ Vlasákova 955'!H27+'MŠ Zázvorkova 1994'!H27</f>
        <v>0</v>
      </c>
      <c r="I27" s="22">
        <f>'MŠ Běhounkova 2300'!I27+'MŠ Běhounkova 2474'!I27+'MŠ Herčíkova 2190'!I27+'MŠ Horákova 2064'!I27+'MŠ Hostinského 1534'!I27+'MŠ Husníkova 2075'!I27+'MŠ Husníkova 2076'!I27+'MŠ Chlupova 1798'!I27+'MŠ Chlupova 1799'!I27+'MŠ Janského 2187'!I27+'MŠ Janského 2188'!I27+'MŠ Klausova 2449'!I27+'MŠ Mezi Školami 2323'!I27+'MŠ Mezi Školami 2482 '!I27+'MŠ Mohylová 1964'!I27+'MŠ Ovčí Hájek 2174'!I27+'MŠ Ovčí Hájek 2177'!I27+'MŠ Podpěrova 1880'!I27+'MŠ Trávníčkova 1747'!I27+'MŠ Vlachova 1501'!I27+'MŠ Vlasákova 955'!I27+'MŠ Zázvorkova 1994'!I27</f>
        <v>0</v>
      </c>
      <c r="J27" s="43">
        <v>0</v>
      </c>
      <c r="L27" s="44"/>
      <c r="N27" s="44"/>
    </row>
    <row r="28" spans="1:14" ht="15" customHeight="1">
      <c r="A28" s="10" t="s">
        <v>132</v>
      </c>
      <c r="B28" s="11">
        <v>513</v>
      </c>
      <c r="C28" s="24">
        <f>'MŠ Běhounkova 2300'!C28+'MŠ Běhounkova 2474'!C28+'MŠ Herčíkova 2190'!C28+'MŠ Horákova 2064'!C28+'MŠ Hostinského 1534'!C28+'MŠ Husníkova 2075'!C28+'MŠ Husníkova 2076'!C28+'MŠ Chlupova 1798'!C28+'MŠ Chlupova 1799'!C28+'MŠ Janského 2187'!C28+'MŠ Janského 2188'!C28+'MŠ Klausova 2449'!C28+'MŠ Mezi Školami 2323'!C28+'MŠ Mezi Školami 2482 '!C28+'MŠ Mohylová 1964'!C28+'MŠ Ovčí Hájek 2174'!C28+'MŠ Ovčí Hájek 2177'!C28+'MŠ Podpěrova 1880'!C28+'MŠ Trávníčkova 1747'!C28+'MŠ Vlachova 1501'!C28+'MŠ Vlasákova 955'!C28+'MŠ Zázvorkova 1994'!C28</f>
        <v>12500</v>
      </c>
      <c r="D28" s="22">
        <f>'MŠ Běhounkova 2300'!D28+'MŠ Běhounkova 2474'!D28+'MŠ Herčíkova 2190'!D28+'MŠ Horákova 2064'!D28+'MŠ Hostinského 1534'!D28+'MŠ Husníkova 2075'!D28+'MŠ Husníkova 2076'!D28+'MŠ Chlupova 1798'!D28+'MŠ Chlupova 1799'!D28+'MŠ Janského 2187'!D28+'MŠ Janského 2188'!D28+'MŠ Klausova 2449'!D28+'MŠ Mezi Školami 2323'!D28+'MŠ Mezi Školami 2482 '!D28+'MŠ Mohylová 1964'!D28+'MŠ Ovčí Hájek 2174'!D28+'MŠ Ovčí Hájek 2177'!D28+'MŠ Podpěrova 1880'!D28+'MŠ Trávníčkova 1747'!D28+'MŠ Vlachova 1501'!D28+'MŠ Vlasákova 955'!D28+'MŠ Zázvorkova 1994'!D28</f>
        <v>557100</v>
      </c>
      <c r="E28" s="22">
        <f>'MŠ Běhounkova 2300'!E28+'MŠ Běhounkova 2474'!E28+'MŠ Herčíkova 2190'!E28+'MŠ Horákova 2064'!E28+'MŠ Hostinského 1534'!E28+'MŠ Husníkova 2075'!E28+'MŠ Husníkova 2076'!E28+'MŠ Chlupova 1798'!E28+'MŠ Chlupova 1799'!E28+'MŠ Janského 2187'!E28+'MŠ Janského 2188'!E28+'MŠ Klausova 2449'!E28+'MŠ Mezi Školami 2323'!E28+'MŠ Mezi Školami 2482 '!E28+'MŠ Mohylová 1964'!E28+'MŠ Ovčí Hájek 2174'!E28+'MŠ Ovčí Hájek 2177'!E28+'MŠ Podpěrova 1880'!E28+'MŠ Trávníčkova 1747'!E28+'MŠ Vlachova 1501'!E28+'MŠ Vlasákova 955'!E28+'MŠ Zázvorkova 1994'!E28</f>
        <v>556313.66</v>
      </c>
      <c r="F28" s="43">
        <f t="shared" si="2"/>
        <v>0.9985885119368157</v>
      </c>
      <c r="G28" s="24">
        <f>'MŠ Běhounkova 2300'!G28+'MŠ Běhounkova 2474'!G28+'MŠ Herčíkova 2190'!G28+'MŠ Horákova 2064'!G28+'MŠ Hostinského 1534'!G28+'MŠ Husníkova 2075'!G28+'MŠ Husníkova 2076'!G28+'MŠ Chlupova 1798'!G28+'MŠ Chlupova 1799'!G28+'MŠ Janského 2187'!G28+'MŠ Janského 2188'!G28+'MŠ Klausova 2449'!G28+'MŠ Mezi Školami 2323'!G28+'MŠ Mezi Školami 2482 '!G28+'MŠ Mohylová 1964'!G28+'MŠ Ovčí Hájek 2174'!G28+'MŠ Ovčí Hájek 2177'!G28+'MŠ Podpěrova 1880'!G28+'MŠ Trávníčkova 1747'!G28+'MŠ Vlachova 1501'!G28+'MŠ Vlasákova 955'!G28+'MŠ Zázvorkova 1994'!G28</f>
        <v>0</v>
      </c>
      <c r="H28" s="22">
        <f>'MŠ Běhounkova 2300'!H28+'MŠ Běhounkova 2474'!H28+'MŠ Herčíkova 2190'!H28+'MŠ Horákova 2064'!H28+'MŠ Hostinského 1534'!H28+'MŠ Husníkova 2075'!H28+'MŠ Husníkova 2076'!H28+'MŠ Chlupova 1798'!H28+'MŠ Chlupova 1799'!H28+'MŠ Janského 2187'!H28+'MŠ Janského 2188'!H28+'MŠ Klausova 2449'!H28+'MŠ Mezi Školami 2323'!H28+'MŠ Mezi Školami 2482 '!H28+'MŠ Mohylová 1964'!H28+'MŠ Ovčí Hájek 2174'!H28+'MŠ Ovčí Hájek 2177'!H28+'MŠ Podpěrova 1880'!H28+'MŠ Trávníčkova 1747'!H28+'MŠ Vlachova 1501'!H28+'MŠ Vlasákova 955'!H28+'MŠ Zázvorkova 1994'!H28</f>
        <v>0</v>
      </c>
      <c r="I28" s="22">
        <f>'MŠ Běhounkova 2300'!I28+'MŠ Běhounkova 2474'!I28+'MŠ Herčíkova 2190'!I28+'MŠ Horákova 2064'!I28+'MŠ Hostinského 1534'!I28+'MŠ Husníkova 2075'!I28+'MŠ Husníkova 2076'!I28+'MŠ Chlupova 1798'!I28+'MŠ Chlupova 1799'!I28+'MŠ Janského 2187'!I28+'MŠ Janského 2188'!I28+'MŠ Klausova 2449'!I28+'MŠ Mezi Školami 2323'!I28+'MŠ Mezi Školami 2482 '!I28+'MŠ Mohylová 1964'!I28+'MŠ Ovčí Hájek 2174'!I28+'MŠ Ovčí Hájek 2177'!I28+'MŠ Podpěrova 1880'!I28+'MŠ Trávníčkova 1747'!I28+'MŠ Vlachova 1501'!I28+'MŠ Vlasákova 955'!I28+'MŠ Zázvorkova 1994'!I28</f>
        <v>0</v>
      </c>
      <c r="J28" s="43">
        <v>0</v>
      </c>
      <c r="L28" s="44"/>
      <c r="N28" s="44"/>
    </row>
    <row r="29" spans="1:14" ht="15" customHeight="1">
      <c r="A29" s="10" t="s">
        <v>133</v>
      </c>
      <c r="B29" s="11">
        <v>518</v>
      </c>
      <c r="C29" s="24">
        <f>'MŠ Běhounkova 2300'!C29+'MŠ Běhounkova 2474'!C29+'MŠ Herčíkova 2190'!C29+'MŠ Horákova 2064'!C29+'MŠ Hostinského 1534'!C29+'MŠ Husníkova 2075'!C29+'MŠ Husníkova 2076'!C29+'MŠ Chlupova 1798'!C29+'MŠ Chlupova 1799'!C29+'MŠ Janského 2187'!C29+'MŠ Janského 2188'!C29+'MŠ Klausova 2449'!C29+'MŠ Mezi Školami 2323'!C29+'MŠ Mezi Školami 2482 '!C29+'MŠ Mohylová 1964'!C29+'MŠ Ovčí Hájek 2174'!C29+'MŠ Ovčí Hájek 2177'!C29+'MŠ Podpěrova 1880'!C29+'MŠ Trávníčkova 1747'!C29+'MŠ Vlachova 1501'!C29+'MŠ Vlasákova 955'!C29+'MŠ Zázvorkova 1994'!C29</f>
        <v>4669000</v>
      </c>
      <c r="D29" s="22">
        <f>'MŠ Běhounkova 2300'!D29+'MŠ Běhounkova 2474'!D29+'MŠ Herčíkova 2190'!D29+'MŠ Horákova 2064'!D29+'MŠ Hostinského 1534'!D29+'MŠ Husníkova 2075'!D29+'MŠ Husníkova 2076'!D29+'MŠ Chlupova 1798'!D29+'MŠ Chlupova 1799'!D29+'MŠ Janského 2187'!D29+'MŠ Janského 2188'!D29+'MŠ Klausova 2449'!D29+'MŠ Mezi Školami 2323'!D29+'MŠ Mezi Školami 2482 '!D29+'MŠ Mohylová 1964'!D29+'MŠ Ovčí Hájek 2174'!D29+'MŠ Ovčí Hájek 2177'!D29+'MŠ Podpěrova 1880'!D29+'MŠ Trávníčkova 1747'!D29+'MŠ Vlachova 1501'!D29+'MŠ Vlasákova 955'!D29+'MŠ Zázvorkova 1994'!D29</f>
        <v>9708600</v>
      </c>
      <c r="E29" s="22">
        <f>'MŠ Běhounkova 2300'!E29+'MŠ Běhounkova 2474'!E29+'MŠ Herčíkova 2190'!E29+'MŠ Horákova 2064'!E29+'MŠ Hostinského 1534'!E29+'MŠ Husníkova 2075'!E29+'MŠ Husníkova 2076'!E29+'MŠ Chlupova 1798'!E29+'MŠ Chlupova 1799'!E29+'MŠ Janského 2187'!E29+'MŠ Janského 2188'!E29+'MŠ Klausova 2449'!E29+'MŠ Mezi Školami 2323'!E29+'MŠ Mezi Školami 2482 '!E29+'MŠ Mohylová 1964'!E29+'MŠ Ovčí Hájek 2174'!E29+'MŠ Ovčí Hájek 2177'!E29+'MŠ Podpěrova 1880'!E29+'MŠ Trávníčkova 1747'!E29+'MŠ Vlachova 1501'!E29+'MŠ Vlasákova 955'!E29+'MŠ Zázvorkova 1994'!E29</f>
        <v>9649987.212</v>
      </c>
      <c r="F29" s="43">
        <f t="shared" si="2"/>
        <v>0.9939627971077188</v>
      </c>
      <c r="G29" s="24">
        <f>'MŠ Běhounkova 2300'!G29+'MŠ Běhounkova 2474'!G29+'MŠ Herčíkova 2190'!G29+'MŠ Horákova 2064'!G29+'MŠ Hostinského 1534'!G29+'MŠ Husníkova 2075'!G29+'MŠ Husníkova 2076'!G29+'MŠ Chlupova 1798'!G29+'MŠ Chlupova 1799'!G29+'MŠ Janského 2187'!G29+'MŠ Janského 2188'!G29+'MŠ Klausova 2449'!G29+'MŠ Mezi Školami 2323'!G29+'MŠ Mezi Školami 2482 '!G29+'MŠ Mohylová 1964'!G29+'MŠ Ovčí Hájek 2174'!G29+'MŠ Ovčí Hájek 2177'!G29+'MŠ Podpěrova 1880'!G29+'MŠ Trávníčkova 1747'!G29+'MŠ Vlachova 1501'!G29+'MŠ Vlasákova 955'!G29+'MŠ Zázvorkova 1994'!G29</f>
        <v>29900</v>
      </c>
      <c r="H29" s="22">
        <f>'MŠ Běhounkova 2300'!H29+'MŠ Běhounkova 2474'!H29+'MŠ Herčíkova 2190'!H29+'MŠ Horákova 2064'!H29+'MŠ Hostinského 1534'!H29+'MŠ Husníkova 2075'!H29+'MŠ Husníkova 2076'!H29+'MŠ Chlupova 1798'!H29+'MŠ Chlupova 1799'!H29+'MŠ Janského 2187'!H29+'MŠ Janského 2188'!H29+'MŠ Klausova 2449'!H29+'MŠ Mezi Školami 2323'!H29+'MŠ Mezi Školami 2482 '!H29+'MŠ Mohylová 1964'!H29+'MŠ Ovčí Hájek 2174'!H29+'MŠ Ovčí Hájek 2177'!H29+'MŠ Podpěrova 1880'!H29+'MŠ Trávníčkova 1747'!H29+'MŠ Vlachova 1501'!H29+'MŠ Vlasákova 955'!H29+'MŠ Zázvorkova 1994'!H29</f>
        <v>28900</v>
      </c>
      <c r="I29" s="22">
        <f>'MŠ Běhounkova 2300'!I29+'MŠ Běhounkova 2474'!I29+'MŠ Herčíkova 2190'!I29+'MŠ Horákova 2064'!I29+'MŠ Hostinského 1534'!I29+'MŠ Husníkova 2075'!I29+'MŠ Husníkova 2076'!I29+'MŠ Chlupova 1798'!I29+'MŠ Chlupova 1799'!I29+'MŠ Janského 2187'!I29+'MŠ Janského 2188'!I29+'MŠ Klausova 2449'!I29+'MŠ Mezi Školami 2323'!I29+'MŠ Mezi Školami 2482 '!I29+'MŠ Mohylová 1964'!I29+'MŠ Ovčí Hájek 2174'!I29+'MŠ Ovčí Hájek 2177'!I29+'MŠ Podpěrova 1880'!I29+'MŠ Trávníčkova 1747'!I29+'MŠ Vlachova 1501'!I29+'MŠ Vlasákova 955'!I29+'MŠ Zázvorkova 1994'!I29</f>
        <v>25863</v>
      </c>
      <c r="J29" s="43">
        <f>I29/H29</f>
        <v>0.8949134948096886</v>
      </c>
      <c r="L29" s="44"/>
      <c r="N29" s="44"/>
    </row>
    <row r="30" spans="1:14" ht="15" customHeight="1">
      <c r="A30" s="10" t="s">
        <v>134</v>
      </c>
      <c r="B30" s="11">
        <v>521</v>
      </c>
      <c r="C30" s="24">
        <f>'MŠ Běhounkova 2300'!C30+'MŠ Běhounkova 2474'!C30+'MŠ Herčíkova 2190'!C30+'MŠ Horákova 2064'!C30+'MŠ Hostinského 1534'!C30+'MŠ Husníkova 2075'!C30+'MŠ Husníkova 2076'!C30+'MŠ Chlupova 1798'!C30+'MŠ Chlupova 1799'!C30+'MŠ Janského 2187'!C30+'MŠ Janského 2188'!C30+'MŠ Klausova 2449'!C30+'MŠ Mezi Školami 2323'!C30+'MŠ Mezi Školami 2482 '!C30+'MŠ Mohylová 1964'!C30+'MŠ Ovčí Hájek 2174'!C30+'MŠ Ovčí Hájek 2177'!C30+'MŠ Podpěrova 1880'!C30+'MŠ Trávníčkova 1747'!C30+'MŠ Vlachova 1501'!C30+'MŠ Vlasákova 955'!C30+'MŠ Zázvorkova 1994'!C30</f>
        <v>448900</v>
      </c>
      <c r="D30" s="22">
        <f>'MŠ Běhounkova 2300'!D30+'MŠ Běhounkova 2474'!D30+'MŠ Herčíkova 2190'!D30+'MŠ Horákova 2064'!D30+'MŠ Hostinského 1534'!D30+'MŠ Husníkova 2075'!D30+'MŠ Husníkova 2076'!D30+'MŠ Chlupova 1798'!D30+'MŠ Chlupova 1799'!D30+'MŠ Janského 2187'!D30+'MŠ Janského 2188'!D30+'MŠ Klausova 2449'!D30+'MŠ Mezi Školami 2323'!D30+'MŠ Mezi Školami 2482 '!D30+'MŠ Mohylová 1964'!D30+'MŠ Ovčí Hájek 2174'!D30+'MŠ Ovčí Hájek 2177'!D30+'MŠ Podpěrova 1880'!D30+'MŠ Trávníčkova 1747'!D30+'MŠ Vlachova 1501'!D30+'MŠ Vlasákova 955'!D30+'MŠ Zázvorkova 1994'!D30</f>
        <v>5183100</v>
      </c>
      <c r="E30" s="22">
        <f>'MŠ Běhounkova 2300'!E30+'MŠ Běhounkova 2474'!E30+'MŠ Herčíkova 2190'!E30+'MŠ Horákova 2064'!E30+'MŠ Hostinského 1534'!E30+'MŠ Husníkova 2075'!E30+'MŠ Husníkova 2076'!E30+'MŠ Chlupova 1798'!E30+'MŠ Chlupova 1799'!E30+'MŠ Janského 2187'!E30+'MŠ Janského 2188'!E30+'MŠ Klausova 2449'!E30+'MŠ Mezi Školami 2323'!E30+'MŠ Mezi Školami 2482 '!E30+'MŠ Mohylová 1964'!E30+'MŠ Ovčí Hájek 2174'!E30+'MŠ Ovčí Hájek 2177'!E30+'MŠ Podpěrova 1880'!E30+'MŠ Trávníčkova 1747'!E30+'MŠ Vlachova 1501'!E30+'MŠ Vlasákova 955'!E30+'MŠ Zázvorkova 1994'!E30</f>
        <v>5082823.6</v>
      </c>
      <c r="F30" s="43">
        <f t="shared" si="2"/>
        <v>0.9806531998225</v>
      </c>
      <c r="G30" s="24">
        <f>'MŠ Běhounkova 2300'!G30+'MŠ Běhounkova 2474'!G30+'MŠ Herčíkova 2190'!G30+'MŠ Horákova 2064'!G30+'MŠ Hostinského 1534'!G30+'MŠ Husníkova 2075'!G30+'MŠ Husníkova 2076'!G30+'MŠ Chlupova 1798'!G30+'MŠ Chlupova 1799'!G30+'MŠ Janského 2187'!G30+'MŠ Janského 2188'!G30+'MŠ Klausova 2449'!G30+'MŠ Mezi Školami 2323'!G30+'MŠ Mezi Školami 2482 '!G30+'MŠ Mohylová 1964'!G30+'MŠ Ovčí Hájek 2174'!G30+'MŠ Ovčí Hájek 2177'!G30+'MŠ Podpěrova 1880'!G30+'MŠ Trávníčkova 1747'!G30+'MŠ Vlachova 1501'!G30+'MŠ Vlasákova 955'!G30+'MŠ Zázvorkova 1994'!G30</f>
        <v>190500</v>
      </c>
      <c r="H30" s="22">
        <f>'MŠ Běhounkova 2300'!H30+'MŠ Běhounkova 2474'!H30+'MŠ Herčíkova 2190'!H30+'MŠ Horákova 2064'!H30+'MŠ Hostinského 1534'!H30+'MŠ Husníkova 2075'!H30+'MŠ Husníkova 2076'!H30+'MŠ Chlupova 1798'!H30+'MŠ Chlupova 1799'!H30+'MŠ Janského 2187'!H30+'MŠ Janského 2188'!H30+'MŠ Klausova 2449'!H30+'MŠ Mezi Školami 2323'!H30+'MŠ Mezi Školami 2482 '!H30+'MŠ Mohylová 1964'!H30+'MŠ Ovčí Hájek 2174'!H30+'MŠ Ovčí Hájek 2177'!H30+'MŠ Podpěrova 1880'!H30+'MŠ Trávníčkova 1747'!H30+'MŠ Vlachova 1501'!H30+'MŠ Vlasákova 955'!H30+'MŠ Zázvorkova 1994'!H30</f>
        <v>376400</v>
      </c>
      <c r="I30" s="22">
        <f>'MŠ Běhounkova 2300'!I30+'MŠ Běhounkova 2474'!I30+'MŠ Herčíkova 2190'!I30+'MŠ Horákova 2064'!I30+'MŠ Hostinského 1534'!I30+'MŠ Husníkova 2075'!I30+'MŠ Husníkova 2076'!I30+'MŠ Chlupova 1798'!I30+'MŠ Chlupova 1799'!I30+'MŠ Janského 2187'!I30+'MŠ Janského 2188'!I30+'MŠ Klausova 2449'!I30+'MŠ Mezi Školami 2323'!I30+'MŠ Mezi Školami 2482 '!I30+'MŠ Mohylová 1964'!I30+'MŠ Ovčí Hájek 2174'!I30+'MŠ Ovčí Hájek 2177'!I30+'MŠ Podpěrova 1880'!I30+'MŠ Trávníčkova 1747'!I30+'MŠ Vlachova 1501'!I30+'MŠ Vlasákova 955'!I30+'MŠ Zázvorkova 1994'!I30</f>
        <v>368851</v>
      </c>
      <c r="J30" s="43">
        <f>I30/H30</f>
        <v>0.9799442082890542</v>
      </c>
      <c r="L30" s="44"/>
      <c r="N30" s="44"/>
    </row>
    <row r="31" spans="1:14" ht="15" customHeight="1">
      <c r="A31" s="10" t="s">
        <v>135</v>
      </c>
      <c r="B31" s="11">
        <v>524</v>
      </c>
      <c r="C31" s="24">
        <f>'MŠ Běhounkova 2300'!C31+'MŠ Běhounkova 2474'!C31+'MŠ Herčíkova 2190'!C31+'MŠ Horákova 2064'!C31+'MŠ Hostinského 1534'!C31+'MŠ Husníkova 2075'!C31+'MŠ Husníkova 2076'!C31+'MŠ Chlupova 1798'!C31+'MŠ Chlupova 1799'!C31+'MŠ Janského 2187'!C31+'MŠ Janského 2188'!C31+'MŠ Klausova 2449'!C31+'MŠ Mezi Školami 2323'!C31+'MŠ Mezi Školami 2482 '!C31+'MŠ Mohylová 1964'!C31+'MŠ Ovčí Hájek 2174'!C31+'MŠ Ovčí Hájek 2177'!C31+'MŠ Podpěrova 1880'!C31+'MŠ Trávníčkova 1747'!C31+'MŠ Vlachova 1501'!C31+'MŠ Vlasákova 955'!C31+'MŠ Zázvorkova 1994'!C31</f>
        <v>105600</v>
      </c>
      <c r="D31" s="22">
        <f>'MŠ Běhounkova 2300'!D31+'MŠ Běhounkova 2474'!D31+'MŠ Herčíkova 2190'!D31+'MŠ Horákova 2064'!D31+'MŠ Hostinského 1534'!D31+'MŠ Husníkova 2075'!D31+'MŠ Husníkova 2076'!D31+'MŠ Chlupova 1798'!D31+'MŠ Chlupova 1799'!D31+'MŠ Janského 2187'!D31+'MŠ Janského 2188'!D31+'MŠ Klausova 2449'!D31+'MŠ Mezi Školami 2323'!D31+'MŠ Mezi Školami 2482 '!D31+'MŠ Mohylová 1964'!D31+'MŠ Ovčí Hájek 2174'!D31+'MŠ Ovčí Hájek 2177'!D31+'MŠ Podpěrova 1880'!D31+'MŠ Trávníčkova 1747'!D31+'MŠ Vlachova 1501'!D31+'MŠ Vlasákova 955'!D31+'MŠ Zázvorkova 1994'!D31</f>
        <v>1654500</v>
      </c>
      <c r="E31" s="22">
        <f>'MŠ Běhounkova 2300'!E31+'MŠ Běhounkova 2474'!E31+'MŠ Herčíkova 2190'!E31+'MŠ Horákova 2064'!E31+'MŠ Hostinského 1534'!E31+'MŠ Husníkova 2075'!E31+'MŠ Husníkova 2076'!E31+'MŠ Chlupova 1798'!E31+'MŠ Chlupova 1799'!E31+'MŠ Janského 2187'!E31+'MŠ Janského 2188'!E31+'MŠ Klausova 2449'!E31+'MŠ Mezi Školami 2323'!E31+'MŠ Mezi Školami 2482 '!E31+'MŠ Mohylová 1964'!E31+'MŠ Ovčí Hájek 2174'!E31+'MŠ Ovčí Hájek 2177'!E31+'MŠ Podpěrova 1880'!E31+'MŠ Trávníčkova 1747'!E31+'MŠ Vlachova 1501'!E31+'MŠ Vlasákova 955'!E31+'MŠ Zázvorkova 1994'!E31</f>
        <v>1627237.6</v>
      </c>
      <c r="F31" s="43">
        <f t="shared" si="2"/>
        <v>0.9835222725899063</v>
      </c>
      <c r="G31" s="24">
        <f>'MŠ Běhounkova 2300'!G31+'MŠ Běhounkova 2474'!G31+'MŠ Herčíkova 2190'!G31+'MŠ Horákova 2064'!G31+'MŠ Hostinského 1534'!G31+'MŠ Husníkova 2075'!G31+'MŠ Husníkova 2076'!G31+'MŠ Chlupova 1798'!G31+'MŠ Chlupova 1799'!G31+'MŠ Janského 2187'!G31+'MŠ Janského 2188'!G31+'MŠ Klausova 2449'!G31+'MŠ Mezi Školami 2323'!G31+'MŠ Mezi Školami 2482 '!G31+'MŠ Mohylová 1964'!G31+'MŠ Ovčí Hájek 2174'!G31+'MŠ Ovčí Hájek 2177'!G31+'MŠ Podpěrova 1880'!G31+'MŠ Trávníčkova 1747'!G31+'MŠ Vlachova 1501'!G31+'MŠ Vlasákova 955'!G31+'MŠ Zázvorkova 1994'!G31</f>
        <v>0</v>
      </c>
      <c r="H31" s="22">
        <f>'MŠ Běhounkova 2300'!H31+'MŠ Běhounkova 2474'!H31+'MŠ Herčíkova 2190'!H31+'MŠ Horákova 2064'!H31+'MŠ Hostinského 1534'!H31+'MŠ Husníkova 2075'!H31+'MŠ Husníkova 2076'!H31+'MŠ Chlupova 1798'!H31+'MŠ Chlupova 1799'!H31+'MŠ Janského 2187'!H31+'MŠ Janského 2188'!H31+'MŠ Klausova 2449'!H31+'MŠ Mezi Školami 2323'!H31+'MŠ Mezi Školami 2482 '!H31+'MŠ Mohylová 1964'!H31+'MŠ Ovčí Hájek 2174'!H31+'MŠ Ovčí Hájek 2177'!H31+'MŠ Podpěrova 1880'!H31+'MŠ Trávníčkova 1747'!H31+'MŠ Vlachova 1501'!H31+'MŠ Vlasákova 955'!H31+'MŠ Zázvorkova 1994'!H31</f>
        <v>12000</v>
      </c>
      <c r="I31" s="22">
        <f>'MŠ Běhounkova 2300'!I31+'MŠ Běhounkova 2474'!I31+'MŠ Herčíkova 2190'!I31+'MŠ Horákova 2064'!I31+'MŠ Hostinského 1534'!I31+'MŠ Husníkova 2075'!I31+'MŠ Husníkova 2076'!I31+'MŠ Chlupova 1798'!I31+'MŠ Chlupova 1799'!I31+'MŠ Janského 2187'!I31+'MŠ Janského 2188'!I31+'MŠ Klausova 2449'!I31+'MŠ Mezi Školami 2323'!I31+'MŠ Mezi Školami 2482 '!I31+'MŠ Mohylová 1964'!I31+'MŠ Ovčí Hájek 2174'!I31+'MŠ Ovčí Hájek 2177'!I31+'MŠ Podpěrova 1880'!I31+'MŠ Trávníčkova 1747'!I31+'MŠ Vlachova 1501'!I31+'MŠ Vlasákova 955'!I31+'MŠ Zázvorkova 1994'!I31</f>
        <v>11966</v>
      </c>
      <c r="J31" s="43">
        <v>0</v>
      </c>
      <c r="L31" s="44"/>
      <c r="N31" s="44"/>
    </row>
    <row r="32" spans="1:14" ht="15" customHeight="1">
      <c r="A32" s="10" t="s">
        <v>206</v>
      </c>
      <c r="B32" s="11">
        <v>527</v>
      </c>
      <c r="C32" s="24">
        <f>'MŠ Běhounkova 2300'!C32+'MŠ Běhounkova 2474'!C32+'MŠ Herčíkova 2190'!C32+'MŠ Horákova 2064'!C32+'MŠ Hostinského 1534'!C32+'MŠ Husníkova 2075'!C32+'MŠ Husníkova 2076'!C32+'MŠ Chlupova 1798'!C32+'MŠ Chlupova 1799'!C32+'MŠ Janského 2187'!C32+'MŠ Janského 2188'!C32+'MŠ Klausova 2449'!C32+'MŠ Mezi Školami 2323'!C32+'MŠ Mezi Školami 2482 '!C32+'MŠ Mohylová 1964'!C32+'MŠ Ovčí Hájek 2174'!C32+'MŠ Ovčí Hájek 2177'!C32+'MŠ Podpěrova 1880'!C32+'MŠ Trávníčkova 1747'!C32+'MŠ Vlachova 1501'!C32+'MŠ Vlasákova 955'!C32+'MŠ Zázvorkova 1994'!C32</f>
        <v>187200</v>
      </c>
      <c r="D32" s="22">
        <f>'MŠ Běhounkova 2300'!D32+'MŠ Běhounkova 2474'!D32+'MŠ Herčíkova 2190'!D32+'MŠ Horákova 2064'!D32+'MŠ Hostinského 1534'!D32+'MŠ Husníkova 2075'!D32+'MŠ Husníkova 2076'!D32+'MŠ Chlupova 1798'!D32+'MŠ Chlupova 1799'!D32+'MŠ Janského 2187'!D32+'MŠ Janského 2188'!D32+'MŠ Klausova 2449'!D32+'MŠ Mezi Školami 2323'!D32+'MŠ Mezi Školami 2482 '!D32+'MŠ Mohylová 1964'!D32+'MŠ Ovčí Hájek 2174'!D32+'MŠ Ovčí Hájek 2177'!D32+'MŠ Podpěrova 1880'!D32+'MŠ Trávníčkova 1747'!D32+'MŠ Vlachova 1501'!D32+'MŠ Vlasákova 955'!D32+'MŠ Zázvorkova 1994'!D32</f>
        <v>515700</v>
      </c>
      <c r="E32" s="22">
        <f>'MŠ Běhounkova 2300'!E32+'MŠ Běhounkova 2474'!E32+'MŠ Herčíkova 2190'!E32+'MŠ Horákova 2064'!E32+'MŠ Hostinského 1534'!E32+'MŠ Husníkova 2075'!E32+'MŠ Husníkova 2076'!E32+'MŠ Chlupova 1798'!E32+'MŠ Chlupova 1799'!E32+'MŠ Janského 2187'!E32+'MŠ Janského 2188'!E32+'MŠ Klausova 2449'!E32+'MŠ Mezi Školami 2323'!E32+'MŠ Mezi Školami 2482 '!E32+'MŠ Mohylová 1964'!E32+'MŠ Ovčí Hájek 2174'!E32+'MŠ Ovčí Hájek 2177'!E32+'MŠ Podpěrova 1880'!E32+'MŠ Trávníčkova 1747'!E32+'MŠ Vlachova 1501'!E32+'MŠ Vlasákova 955'!E32+'MŠ Zázvorkova 1994'!E32</f>
        <v>492209.03</v>
      </c>
      <c r="F32" s="43">
        <f t="shared" si="2"/>
        <v>0.9544483808415746</v>
      </c>
      <c r="G32" s="24">
        <f>'MŠ Běhounkova 2300'!G32+'MŠ Běhounkova 2474'!G32+'MŠ Herčíkova 2190'!G32+'MŠ Horákova 2064'!G32+'MŠ Hostinského 1534'!G32+'MŠ Husníkova 2075'!G32+'MŠ Husníkova 2076'!G32+'MŠ Chlupova 1798'!G32+'MŠ Chlupova 1799'!G32+'MŠ Janského 2187'!G32+'MŠ Janského 2188'!G32+'MŠ Klausova 2449'!G32+'MŠ Mezi Školami 2323'!G32+'MŠ Mezi Školami 2482 '!G32+'MŠ Mohylová 1964'!G32+'MŠ Ovčí Hájek 2174'!G32+'MŠ Ovčí Hájek 2177'!G32+'MŠ Podpěrova 1880'!G32+'MŠ Trávníčkova 1747'!G32+'MŠ Vlachova 1501'!G32+'MŠ Vlasákova 955'!G32+'MŠ Zázvorkova 1994'!G32</f>
        <v>0</v>
      </c>
      <c r="H32" s="22">
        <f>'MŠ Běhounkova 2300'!H32+'MŠ Běhounkova 2474'!H32+'MŠ Herčíkova 2190'!H32+'MŠ Horákova 2064'!H32+'MŠ Hostinského 1534'!H32+'MŠ Husníkova 2075'!H32+'MŠ Husníkova 2076'!H32+'MŠ Chlupova 1798'!H32+'MŠ Chlupova 1799'!H32+'MŠ Janského 2187'!H32+'MŠ Janského 2188'!H32+'MŠ Klausova 2449'!H32+'MŠ Mezi Školami 2323'!H32+'MŠ Mezi Školami 2482 '!H32+'MŠ Mohylová 1964'!H32+'MŠ Ovčí Hájek 2174'!H32+'MŠ Ovčí Hájek 2177'!H32+'MŠ Podpěrova 1880'!H32+'MŠ Trávníčkova 1747'!H32+'MŠ Vlachova 1501'!H32+'MŠ Vlasákova 955'!H32+'MŠ Zázvorkova 1994'!H32</f>
        <v>900</v>
      </c>
      <c r="I32" s="22">
        <f>'MŠ Běhounkova 2300'!I32+'MŠ Běhounkova 2474'!I32+'MŠ Herčíkova 2190'!I32+'MŠ Horákova 2064'!I32+'MŠ Hostinského 1534'!I32+'MŠ Husníkova 2075'!I32+'MŠ Husníkova 2076'!I32+'MŠ Chlupova 1798'!I32+'MŠ Chlupova 1799'!I32+'MŠ Janského 2187'!I32+'MŠ Janského 2188'!I32+'MŠ Klausova 2449'!I32+'MŠ Mezi Školami 2323'!I32+'MŠ Mezi Školami 2482 '!I32+'MŠ Mohylová 1964'!I32+'MŠ Ovčí Hájek 2174'!I32+'MŠ Ovčí Hájek 2177'!I32+'MŠ Podpěrova 1880'!I32+'MŠ Trávníčkova 1747'!I32+'MŠ Vlachova 1501'!I32+'MŠ Vlasákova 955'!I32+'MŠ Zázvorkova 1994'!I32</f>
        <v>700</v>
      </c>
      <c r="J32" s="43">
        <v>0</v>
      </c>
      <c r="L32" s="44"/>
      <c r="N32" s="44"/>
    </row>
    <row r="33" spans="1:14" ht="15" customHeight="1">
      <c r="A33" s="10" t="s">
        <v>136</v>
      </c>
      <c r="B33" s="11">
        <v>525</v>
      </c>
      <c r="C33" s="24">
        <f>'MŠ Běhounkova 2300'!C33+'MŠ Běhounkova 2474'!C33+'MŠ Herčíkova 2190'!C33+'MŠ Horákova 2064'!C33+'MŠ Hostinského 1534'!C33+'MŠ Husníkova 2075'!C33+'MŠ Husníkova 2076'!C33+'MŠ Chlupova 1798'!C33+'MŠ Chlupova 1799'!C33+'MŠ Janského 2187'!C33+'MŠ Janského 2188'!C33+'MŠ Klausova 2449'!C33+'MŠ Mezi Školami 2323'!C33+'MŠ Mezi Školami 2482 '!C33+'MŠ Mohylová 1964'!C33+'MŠ Ovčí Hájek 2174'!C33+'MŠ Ovčí Hájek 2177'!C33+'MŠ Podpěrova 1880'!C33+'MŠ Trávníčkova 1747'!C33+'MŠ Vlachova 1501'!C33+'MŠ Vlasákova 955'!C33+'MŠ Zázvorkova 1994'!C33</f>
        <v>0</v>
      </c>
      <c r="D33" s="22">
        <f>'MŠ Běhounkova 2300'!D33+'MŠ Běhounkova 2474'!D33+'MŠ Herčíkova 2190'!D33+'MŠ Horákova 2064'!D33+'MŠ Hostinského 1534'!D33+'MŠ Husníkova 2075'!D33+'MŠ Husníkova 2076'!D33+'MŠ Chlupova 1798'!D33+'MŠ Chlupova 1799'!D33+'MŠ Janského 2187'!D33+'MŠ Janského 2188'!D33+'MŠ Klausova 2449'!D33+'MŠ Mezi Školami 2323'!D33+'MŠ Mezi Školami 2482 '!D33+'MŠ Mohylová 1964'!D33+'MŠ Ovčí Hájek 2174'!D33+'MŠ Ovčí Hájek 2177'!D33+'MŠ Podpěrova 1880'!D33+'MŠ Trávníčkova 1747'!D33+'MŠ Vlachova 1501'!D33+'MŠ Vlasákova 955'!D33+'MŠ Zázvorkova 1994'!D33</f>
        <v>33300</v>
      </c>
      <c r="E33" s="22">
        <f>'MŠ Běhounkova 2300'!E33+'MŠ Běhounkova 2474'!E33+'MŠ Herčíkova 2190'!E33+'MŠ Horákova 2064'!E33+'MŠ Hostinského 1534'!E33+'MŠ Husníkova 2075'!E33+'MŠ Husníkova 2076'!E33+'MŠ Chlupova 1798'!E33+'MŠ Chlupova 1799'!E33+'MŠ Janského 2187'!E33+'MŠ Janského 2188'!E33+'MŠ Klausova 2449'!E33+'MŠ Mezi Školami 2323'!E33+'MŠ Mezi Školami 2482 '!E33+'MŠ Mohylová 1964'!E33+'MŠ Ovčí Hájek 2174'!E33+'MŠ Ovčí Hájek 2177'!E33+'MŠ Podpěrova 1880'!E33+'MŠ Trávníčkova 1747'!E33+'MŠ Vlachova 1501'!E33+'MŠ Vlasákova 955'!E33+'MŠ Zázvorkova 1994'!E33</f>
        <v>33029.1</v>
      </c>
      <c r="F33" s="43">
        <v>0</v>
      </c>
      <c r="G33" s="24">
        <f>'MŠ Běhounkova 2300'!G33+'MŠ Běhounkova 2474'!G33+'MŠ Herčíkova 2190'!G33+'MŠ Horákova 2064'!G33+'MŠ Hostinského 1534'!G33+'MŠ Husníkova 2075'!G33+'MŠ Husníkova 2076'!G33+'MŠ Chlupova 1798'!G33+'MŠ Chlupova 1799'!G33+'MŠ Janského 2187'!G33+'MŠ Janského 2188'!G33+'MŠ Klausova 2449'!G33+'MŠ Mezi Školami 2323'!G33+'MŠ Mezi Školami 2482 '!G33+'MŠ Mohylová 1964'!G33+'MŠ Ovčí Hájek 2174'!G33+'MŠ Ovčí Hájek 2177'!G33+'MŠ Podpěrova 1880'!G33+'MŠ Trávníčkova 1747'!G33+'MŠ Vlachova 1501'!G33+'MŠ Vlasákova 955'!G33+'MŠ Zázvorkova 1994'!G33</f>
        <v>0</v>
      </c>
      <c r="H33" s="22">
        <f>'MŠ Běhounkova 2300'!H33+'MŠ Běhounkova 2474'!H33+'MŠ Herčíkova 2190'!H33+'MŠ Horákova 2064'!H33+'MŠ Hostinského 1534'!H33+'MŠ Husníkova 2075'!H33+'MŠ Husníkova 2076'!H33+'MŠ Chlupova 1798'!H33+'MŠ Chlupova 1799'!H33+'MŠ Janského 2187'!H33+'MŠ Janského 2188'!H33+'MŠ Klausova 2449'!H33+'MŠ Mezi Školami 2323'!H33+'MŠ Mezi Školami 2482 '!H33+'MŠ Mohylová 1964'!H33+'MŠ Ovčí Hájek 2174'!H33+'MŠ Ovčí Hájek 2177'!H33+'MŠ Podpěrova 1880'!H33+'MŠ Trávníčkova 1747'!H33+'MŠ Vlachova 1501'!H33+'MŠ Vlasákova 955'!H33+'MŠ Zázvorkova 1994'!H33</f>
        <v>0</v>
      </c>
      <c r="I33" s="22">
        <f>'MŠ Běhounkova 2300'!I33+'MŠ Běhounkova 2474'!I33+'MŠ Herčíkova 2190'!I33+'MŠ Horákova 2064'!I33+'MŠ Hostinského 1534'!I33+'MŠ Husníkova 2075'!I33+'MŠ Husníkova 2076'!I33+'MŠ Chlupova 1798'!I33+'MŠ Chlupova 1799'!I33+'MŠ Janského 2187'!I33+'MŠ Janského 2188'!I33+'MŠ Klausova 2449'!I33+'MŠ Mezi Školami 2323'!I33+'MŠ Mezi Školami 2482 '!I33+'MŠ Mohylová 1964'!I33+'MŠ Ovčí Hájek 2174'!I33+'MŠ Ovčí Hájek 2177'!I33+'MŠ Podpěrova 1880'!I33+'MŠ Trávníčkova 1747'!I33+'MŠ Vlachova 1501'!I33+'MŠ Vlasákova 955'!I33+'MŠ Zázvorkova 1994'!I33</f>
        <v>0</v>
      </c>
      <c r="J33" s="43">
        <v>0</v>
      </c>
      <c r="L33" s="44"/>
      <c r="N33" s="44"/>
    </row>
    <row r="34" spans="1:14" ht="15" customHeight="1">
      <c r="A34" s="10" t="s">
        <v>137</v>
      </c>
      <c r="B34" s="11">
        <v>528</v>
      </c>
      <c r="C34" s="24">
        <f>'MŠ Běhounkova 2300'!C34+'MŠ Běhounkova 2474'!C34+'MŠ Herčíkova 2190'!C34+'MŠ Horákova 2064'!C34+'MŠ Hostinského 1534'!C34+'MŠ Husníkova 2075'!C34+'MŠ Husníkova 2076'!C34+'MŠ Chlupova 1798'!C34+'MŠ Chlupova 1799'!C34+'MŠ Janského 2187'!C34+'MŠ Janského 2188'!C34+'MŠ Klausova 2449'!C34+'MŠ Mezi Školami 2323'!C34+'MŠ Mezi Školami 2482 '!C34+'MŠ Mohylová 1964'!C34+'MŠ Ovčí Hájek 2174'!C34+'MŠ Ovčí Hájek 2177'!C34+'MŠ Podpěrova 1880'!C34+'MŠ Trávníčkova 1747'!C34+'MŠ Vlachova 1501'!C34+'MŠ Vlasákova 955'!C34+'MŠ Zázvorkova 1994'!C34</f>
        <v>0</v>
      </c>
      <c r="D34" s="22">
        <f>'MŠ Běhounkova 2300'!D34+'MŠ Běhounkova 2474'!D34+'MŠ Herčíkova 2190'!D34+'MŠ Horákova 2064'!D34+'MŠ Hostinského 1534'!D34+'MŠ Husníkova 2075'!D34+'MŠ Husníkova 2076'!D34+'MŠ Chlupova 1798'!D34+'MŠ Chlupova 1799'!D34+'MŠ Janského 2187'!D34+'MŠ Janského 2188'!D34+'MŠ Klausova 2449'!D34+'MŠ Mezi Školami 2323'!D34+'MŠ Mezi Školami 2482 '!D34+'MŠ Mohylová 1964'!D34+'MŠ Ovčí Hájek 2174'!D34+'MŠ Ovčí Hájek 2177'!D34+'MŠ Podpěrova 1880'!D34+'MŠ Trávníčkova 1747'!D34+'MŠ Vlachova 1501'!D34+'MŠ Vlasákova 955'!D34+'MŠ Zázvorkova 1994'!D34</f>
        <v>0</v>
      </c>
      <c r="E34" s="22">
        <f>'MŠ Běhounkova 2300'!E34+'MŠ Běhounkova 2474'!E34+'MŠ Herčíkova 2190'!E34+'MŠ Horákova 2064'!E34+'MŠ Hostinského 1534'!E34+'MŠ Husníkova 2075'!E34+'MŠ Husníkova 2076'!E34+'MŠ Chlupova 1798'!E34+'MŠ Chlupova 1799'!E34+'MŠ Janského 2187'!E34+'MŠ Janského 2188'!E34+'MŠ Klausova 2449'!E34+'MŠ Mezi Školami 2323'!E34+'MŠ Mezi Školami 2482 '!E34+'MŠ Mohylová 1964'!E34+'MŠ Ovčí Hájek 2174'!E34+'MŠ Ovčí Hájek 2177'!E34+'MŠ Podpěrova 1880'!E34+'MŠ Trávníčkova 1747'!E34+'MŠ Vlachova 1501'!E34+'MŠ Vlasákova 955'!E34+'MŠ Zázvorkova 1994'!E34</f>
        <v>0</v>
      </c>
      <c r="F34" s="43">
        <v>0</v>
      </c>
      <c r="G34" s="24">
        <f>'MŠ Běhounkova 2300'!G34+'MŠ Běhounkova 2474'!G34+'MŠ Herčíkova 2190'!G34+'MŠ Horákova 2064'!G34+'MŠ Hostinského 1534'!G34+'MŠ Husníkova 2075'!G34+'MŠ Husníkova 2076'!G34+'MŠ Chlupova 1798'!G34+'MŠ Chlupova 1799'!G34+'MŠ Janského 2187'!G34+'MŠ Janského 2188'!G34+'MŠ Klausova 2449'!G34+'MŠ Mezi Školami 2323'!G34+'MŠ Mezi Školami 2482 '!G34+'MŠ Mohylová 1964'!G34+'MŠ Ovčí Hájek 2174'!G34+'MŠ Ovčí Hájek 2177'!G34+'MŠ Podpěrova 1880'!G34+'MŠ Trávníčkova 1747'!G34+'MŠ Vlachova 1501'!G34+'MŠ Vlasákova 955'!G34+'MŠ Zázvorkova 1994'!G34</f>
        <v>0</v>
      </c>
      <c r="H34" s="22">
        <f>'MŠ Běhounkova 2300'!H34+'MŠ Běhounkova 2474'!H34+'MŠ Herčíkova 2190'!H34+'MŠ Horákova 2064'!H34+'MŠ Hostinského 1534'!H34+'MŠ Husníkova 2075'!H34+'MŠ Husníkova 2076'!H34+'MŠ Chlupova 1798'!H34+'MŠ Chlupova 1799'!H34+'MŠ Janského 2187'!H34+'MŠ Janského 2188'!H34+'MŠ Klausova 2449'!H34+'MŠ Mezi Školami 2323'!H34+'MŠ Mezi Školami 2482 '!H34+'MŠ Mohylová 1964'!H34+'MŠ Ovčí Hájek 2174'!H34+'MŠ Ovčí Hájek 2177'!H34+'MŠ Podpěrova 1880'!H34+'MŠ Trávníčkova 1747'!H34+'MŠ Vlachova 1501'!H34+'MŠ Vlasákova 955'!H34+'MŠ Zázvorkova 1994'!H34</f>
        <v>0</v>
      </c>
      <c r="I34" s="22">
        <f>'MŠ Běhounkova 2300'!I34+'MŠ Běhounkova 2474'!I34+'MŠ Herčíkova 2190'!I34+'MŠ Horákova 2064'!I34+'MŠ Hostinského 1534'!I34+'MŠ Husníkova 2075'!I34+'MŠ Husníkova 2076'!I34+'MŠ Chlupova 1798'!I34+'MŠ Chlupova 1799'!I34+'MŠ Janského 2187'!I34+'MŠ Janského 2188'!I34+'MŠ Klausova 2449'!I34+'MŠ Mezi Školami 2323'!I34+'MŠ Mezi Školami 2482 '!I34+'MŠ Mohylová 1964'!I34+'MŠ Ovčí Hájek 2174'!I34+'MŠ Ovčí Hájek 2177'!I34+'MŠ Podpěrova 1880'!I34+'MŠ Trávníčkova 1747'!I34+'MŠ Vlachova 1501'!I34+'MŠ Vlasákova 955'!I34+'MŠ Zázvorkova 1994'!I34</f>
        <v>0</v>
      </c>
      <c r="J34" s="43">
        <v>0</v>
      </c>
      <c r="L34" s="44"/>
      <c r="N34" s="44"/>
    </row>
    <row r="35" spans="1:14" ht="15" customHeight="1">
      <c r="A35" s="10" t="s">
        <v>138</v>
      </c>
      <c r="B35" s="11">
        <v>538</v>
      </c>
      <c r="C35" s="24">
        <f>'MŠ Běhounkova 2300'!C35+'MŠ Běhounkova 2474'!C35+'MŠ Herčíkova 2190'!C35+'MŠ Horákova 2064'!C35+'MŠ Hostinského 1534'!C35+'MŠ Husníkova 2075'!C35+'MŠ Husníkova 2076'!C35+'MŠ Chlupova 1798'!C35+'MŠ Chlupova 1799'!C35+'MŠ Janského 2187'!C35+'MŠ Janského 2188'!C35+'MŠ Klausova 2449'!C35+'MŠ Mezi Školami 2323'!C35+'MŠ Mezi Školami 2482 '!C35+'MŠ Mohylová 1964'!C35+'MŠ Ovčí Hájek 2174'!C35+'MŠ Ovčí Hájek 2177'!C35+'MŠ Podpěrova 1880'!C35+'MŠ Trávníčkova 1747'!C35+'MŠ Vlachova 1501'!C35+'MŠ Vlasákova 955'!C35+'MŠ Zázvorkova 1994'!C35</f>
        <v>0</v>
      </c>
      <c r="D35" s="22">
        <f>'MŠ Běhounkova 2300'!D35+'MŠ Běhounkova 2474'!D35+'MŠ Herčíkova 2190'!D35+'MŠ Horákova 2064'!D35+'MŠ Hostinského 1534'!D35+'MŠ Husníkova 2075'!D35+'MŠ Husníkova 2076'!D35+'MŠ Chlupova 1798'!D35+'MŠ Chlupova 1799'!D35+'MŠ Janského 2187'!D35+'MŠ Janského 2188'!D35+'MŠ Klausova 2449'!D35+'MŠ Mezi Školami 2323'!D35+'MŠ Mezi Školami 2482 '!D35+'MŠ Mohylová 1964'!D35+'MŠ Ovčí Hájek 2174'!D35+'MŠ Ovčí Hájek 2177'!D35+'MŠ Podpěrova 1880'!D35+'MŠ Trávníčkova 1747'!D35+'MŠ Vlachova 1501'!D35+'MŠ Vlasákova 955'!D35+'MŠ Zázvorkova 1994'!D35</f>
        <v>0</v>
      </c>
      <c r="E35" s="22">
        <f>'MŠ Běhounkova 2300'!E35+'MŠ Běhounkova 2474'!E35+'MŠ Herčíkova 2190'!E35+'MŠ Horákova 2064'!E35+'MŠ Hostinského 1534'!E35+'MŠ Husníkova 2075'!E35+'MŠ Husníkova 2076'!E35+'MŠ Chlupova 1798'!E35+'MŠ Chlupova 1799'!E35+'MŠ Janského 2187'!E35+'MŠ Janského 2188'!E35+'MŠ Klausova 2449'!E35+'MŠ Mezi Školami 2323'!E35+'MŠ Mezi Školami 2482 '!E35+'MŠ Mohylová 1964'!E35+'MŠ Ovčí Hájek 2174'!E35+'MŠ Ovčí Hájek 2177'!E35+'MŠ Podpěrova 1880'!E35+'MŠ Trávníčkova 1747'!E35+'MŠ Vlachova 1501'!E35+'MŠ Vlasákova 955'!E35+'MŠ Zázvorkova 1994'!E35</f>
        <v>0</v>
      </c>
      <c r="F35" s="43">
        <v>0</v>
      </c>
      <c r="G35" s="24">
        <f>'MŠ Běhounkova 2300'!G35+'MŠ Běhounkova 2474'!G35+'MŠ Herčíkova 2190'!G35+'MŠ Horákova 2064'!G35+'MŠ Hostinského 1534'!G35+'MŠ Husníkova 2075'!G35+'MŠ Husníkova 2076'!G35+'MŠ Chlupova 1798'!G35+'MŠ Chlupova 1799'!G35+'MŠ Janského 2187'!G35+'MŠ Janského 2188'!G35+'MŠ Klausova 2449'!G35+'MŠ Mezi Školami 2323'!G35+'MŠ Mezi Školami 2482 '!G35+'MŠ Mohylová 1964'!G35+'MŠ Ovčí Hájek 2174'!G35+'MŠ Ovčí Hájek 2177'!G35+'MŠ Podpěrova 1880'!G35+'MŠ Trávníčkova 1747'!G35+'MŠ Vlachova 1501'!G35+'MŠ Vlasákova 955'!G35+'MŠ Zázvorkova 1994'!G35</f>
        <v>0</v>
      </c>
      <c r="H35" s="22">
        <f>'MŠ Běhounkova 2300'!H35+'MŠ Běhounkova 2474'!H35+'MŠ Herčíkova 2190'!H35+'MŠ Horákova 2064'!H35+'MŠ Hostinského 1534'!H35+'MŠ Husníkova 2075'!H35+'MŠ Husníkova 2076'!H35+'MŠ Chlupova 1798'!H35+'MŠ Chlupova 1799'!H35+'MŠ Janského 2187'!H35+'MŠ Janského 2188'!H35+'MŠ Klausova 2449'!H35+'MŠ Mezi Školami 2323'!H35+'MŠ Mezi Školami 2482 '!H35+'MŠ Mohylová 1964'!H35+'MŠ Ovčí Hájek 2174'!H35+'MŠ Ovčí Hájek 2177'!H35+'MŠ Podpěrova 1880'!H35+'MŠ Trávníčkova 1747'!H35+'MŠ Vlachova 1501'!H35+'MŠ Vlasákova 955'!H35+'MŠ Zázvorkova 1994'!H35</f>
        <v>0</v>
      </c>
      <c r="I35" s="22">
        <f>'MŠ Běhounkova 2300'!I35+'MŠ Běhounkova 2474'!I35+'MŠ Herčíkova 2190'!I35+'MŠ Horákova 2064'!I35+'MŠ Hostinského 1534'!I35+'MŠ Husníkova 2075'!I35+'MŠ Husníkova 2076'!I35+'MŠ Chlupova 1798'!I35+'MŠ Chlupova 1799'!I35+'MŠ Janského 2187'!I35+'MŠ Janského 2188'!I35+'MŠ Klausova 2449'!I35+'MŠ Mezi Školami 2323'!I35+'MŠ Mezi Školami 2482 '!I35+'MŠ Mohylová 1964'!I35+'MŠ Ovčí Hájek 2174'!I35+'MŠ Ovčí Hájek 2177'!I35+'MŠ Podpěrova 1880'!I35+'MŠ Trávníčkova 1747'!I35+'MŠ Vlachova 1501'!I35+'MŠ Vlasákova 955'!I35+'MŠ Zázvorkova 1994'!I35</f>
        <v>0</v>
      </c>
      <c r="J35" s="43">
        <v>0</v>
      </c>
      <c r="L35" s="44"/>
      <c r="N35" s="44"/>
    </row>
    <row r="36" spans="1:14" ht="15" customHeight="1">
      <c r="A36" s="10" t="s">
        <v>139</v>
      </c>
      <c r="B36" s="11">
        <v>541</v>
      </c>
      <c r="C36" s="24">
        <f>'MŠ Běhounkova 2300'!C36+'MŠ Běhounkova 2474'!C36+'MŠ Herčíkova 2190'!C36+'MŠ Horákova 2064'!C36+'MŠ Hostinského 1534'!C36+'MŠ Husníkova 2075'!C36+'MŠ Husníkova 2076'!C36+'MŠ Chlupova 1798'!C36+'MŠ Chlupova 1799'!C36+'MŠ Janského 2187'!C36+'MŠ Janského 2188'!C36+'MŠ Klausova 2449'!C36+'MŠ Mezi Školami 2323'!C36+'MŠ Mezi Školami 2482 '!C36+'MŠ Mohylová 1964'!C36+'MŠ Ovčí Hájek 2174'!C36+'MŠ Ovčí Hájek 2177'!C36+'MŠ Podpěrova 1880'!C36+'MŠ Trávníčkova 1747'!C36+'MŠ Vlachova 1501'!C36+'MŠ Vlasákova 955'!C36+'MŠ Zázvorkova 1994'!C36</f>
        <v>0</v>
      </c>
      <c r="D36" s="22">
        <f>'MŠ Běhounkova 2300'!D36+'MŠ Běhounkova 2474'!D36+'MŠ Herčíkova 2190'!D36+'MŠ Horákova 2064'!D36+'MŠ Hostinského 1534'!D36+'MŠ Husníkova 2075'!D36+'MŠ Husníkova 2076'!D36+'MŠ Chlupova 1798'!D36+'MŠ Chlupova 1799'!D36+'MŠ Janského 2187'!D36+'MŠ Janského 2188'!D36+'MŠ Klausova 2449'!D36+'MŠ Mezi Školami 2323'!D36+'MŠ Mezi Školami 2482 '!D36+'MŠ Mohylová 1964'!D36+'MŠ Ovčí Hájek 2174'!D36+'MŠ Ovčí Hájek 2177'!D36+'MŠ Podpěrova 1880'!D36+'MŠ Trávníčkova 1747'!D36+'MŠ Vlachova 1501'!D36+'MŠ Vlasákova 955'!D36+'MŠ Zázvorkova 1994'!D36</f>
        <v>0</v>
      </c>
      <c r="E36" s="22">
        <f>'MŠ Běhounkova 2300'!E36+'MŠ Běhounkova 2474'!E36+'MŠ Herčíkova 2190'!E36+'MŠ Horákova 2064'!E36+'MŠ Hostinského 1534'!E36+'MŠ Husníkova 2075'!E36+'MŠ Husníkova 2076'!E36+'MŠ Chlupova 1798'!E36+'MŠ Chlupova 1799'!E36+'MŠ Janského 2187'!E36+'MŠ Janského 2188'!E36+'MŠ Klausova 2449'!E36+'MŠ Mezi Školami 2323'!E36+'MŠ Mezi Školami 2482 '!E36+'MŠ Mohylová 1964'!E36+'MŠ Ovčí Hájek 2174'!E36+'MŠ Ovčí Hájek 2177'!E36+'MŠ Podpěrova 1880'!E36+'MŠ Trávníčkova 1747'!E36+'MŠ Vlachova 1501'!E36+'MŠ Vlasákova 955'!E36+'MŠ Zázvorkova 1994'!E36</f>
        <v>0</v>
      </c>
      <c r="F36" s="43">
        <v>0</v>
      </c>
      <c r="G36" s="24">
        <f>'MŠ Běhounkova 2300'!G36+'MŠ Běhounkova 2474'!G36+'MŠ Herčíkova 2190'!G36+'MŠ Horákova 2064'!G36+'MŠ Hostinského 1534'!G36+'MŠ Husníkova 2075'!G36+'MŠ Husníkova 2076'!G36+'MŠ Chlupova 1798'!G36+'MŠ Chlupova 1799'!G36+'MŠ Janského 2187'!G36+'MŠ Janského 2188'!G36+'MŠ Klausova 2449'!G36+'MŠ Mezi Školami 2323'!G36+'MŠ Mezi Školami 2482 '!G36+'MŠ Mohylová 1964'!G36+'MŠ Ovčí Hájek 2174'!G36+'MŠ Ovčí Hájek 2177'!G36+'MŠ Podpěrova 1880'!G36+'MŠ Trávníčkova 1747'!G36+'MŠ Vlachova 1501'!G36+'MŠ Vlasákova 955'!G36+'MŠ Zázvorkova 1994'!G36</f>
        <v>0</v>
      </c>
      <c r="H36" s="22">
        <f>'MŠ Běhounkova 2300'!H36+'MŠ Běhounkova 2474'!H36+'MŠ Herčíkova 2190'!H36+'MŠ Horákova 2064'!H36+'MŠ Hostinského 1534'!H36+'MŠ Husníkova 2075'!H36+'MŠ Husníkova 2076'!H36+'MŠ Chlupova 1798'!H36+'MŠ Chlupova 1799'!H36+'MŠ Janského 2187'!H36+'MŠ Janského 2188'!H36+'MŠ Klausova 2449'!H36+'MŠ Mezi Školami 2323'!H36+'MŠ Mezi Školami 2482 '!H36+'MŠ Mohylová 1964'!H36+'MŠ Ovčí Hájek 2174'!H36+'MŠ Ovčí Hájek 2177'!H36+'MŠ Podpěrova 1880'!H36+'MŠ Trávníčkova 1747'!H36+'MŠ Vlachova 1501'!H36+'MŠ Vlasákova 955'!H36+'MŠ Zázvorkova 1994'!H36</f>
        <v>0</v>
      </c>
      <c r="I36" s="22">
        <f>'MŠ Běhounkova 2300'!I36+'MŠ Běhounkova 2474'!I36+'MŠ Herčíkova 2190'!I36+'MŠ Horákova 2064'!I36+'MŠ Hostinského 1534'!I36+'MŠ Husníkova 2075'!I36+'MŠ Husníkova 2076'!I36+'MŠ Chlupova 1798'!I36+'MŠ Chlupova 1799'!I36+'MŠ Janského 2187'!I36+'MŠ Janského 2188'!I36+'MŠ Klausova 2449'!I36+'MŠ Mezi Školami 2323'!I36+'MŠ Mezi Školami 2482 '!I36+'MŠ Mohylová 1964'!I36+'MŠ Ovčí Hájek 2174'!I36+'MŠ Ovčí Hájek 2177'!I36+'MŠ Podpěrova 1880'!I36+'MŠ Trávníčkova 1747'!I36+'MŠ Vlachova 1501'!I36+'MŠ Vlasákova 955'!I36+'MŠ Zázvorkova 1994'!I36</f>
        <v>0</v>
      </c>
      <c r="J36" s="43">
        <v>0</v>
      </c>
      <c r="L36" s="44"/>
      <c r="N36" s="44"/>
    </row>
    <row r="37" spans="1:14" ht="15" customHeight="1">
      <c r="A37" s="10" t="s">
        <v>231</v>
      </c>
      <c r="B37" s="11">
        <v>547</v>
      </c>
      <c r="C37" s="24">
        <f>'MŠ Běhounkova 2300'!C37+'MŠ Běhounkova 2474'!C37+'MŠ Herčíkova 2190'!C37+'MŠ Horákova 2064'!C37+'MŠ Hostinského 1534'!C37+'MŠ Husníkova 2075'!C37+'MŠ Husníkova 2076'!C37+'MŠ Chlupova 1798'!C37+'MŠ Chlupova 1799'!C37+'MŠ Janského 2187'!C37+'MŠ Janského 2188'!C37+'MŠ Klausova 2449'!C37+'MŠ Mezi Školami 2323'!C37+'MŠ Mezi Školami 2482 '!C37+'MŠ Mohylová 1964'!C37+'MŠ Ovčí Hájek 2174'!C37+'MŠ Ovčí Hájek 2177'!C37+'MŠ Podpěrova 1880'!C37+'MŠ Trávníčkova 1747'!C37+'MŠ Vlachova 1501'!C37+'MŠ Vlasákova 955'!C37+'MŠ Zázvorkova 1994'!C37</f>
        <v>0</v>
      </c>
      <c r="D37" s="22">
        <f>'MŠ Běhounkova 2300'!D37+'MŠ Běhounkova 2474'!D37+'MŠ Herčíkova 2190'!D37+'MŠ Horákova 2064'!D37+'MŠ Hostinského 1534'!D37+'MŠ Husníkova 2075'!D37+'MŠ Husníkova 2076'!D37+'MŠ Chlupova 1798'!D37+'MŠ Chlupova 1799'!D37+'MŠ Janského 2187'!D37+'MŠ Janského 2188'!D37+'MŠ Klausova 2449'!D37+'MŠ Mezi Školami 2323'!D37+'MŠ Mezi Školami 2482 '!D37+'MŠ Mohylová 1964'!D37+'MŠ Ovčí Hájek 2174'!D37+'MŠ Ovčí Hájek 2177'!D37+'MŠ Podpěrova 1880'!D37+'MŠ Trávníčkova 1747'!D37+'MŠ Vlachova 1501'!D37+'MŠ Vlasákova 955'!D37+'MŠ Zázvorkova 1994'!D37</f>
        <v>0</v>
      </c>
      <c r="E37" s="22">
        <f>'MŠ Běhounkova 2300'!E37+'MŠ Běhounkova 2474'!E37+'MŠ Herčíkova 2190'!E37+'MŠ Horákova 2064'!E37+'MŠ Hostinského 1534'!E37+'MŠ Husníkova 2075'!E37+'MŠ Husníkova 2076'!E37+'MŠ Chlupova 1798'!E37+'MŠ Chlupova 1799'!E37+'MŠ Janského 2187'!E37+'MŠ Janského 2188'!E37+'MŠ Klausova 2449'!E37+'MŠ Mezi Školami 2323'!E37+'MŠ Mezi Školami 2482 '!E37+'MŠ Mohylová 1964'!E37+'MŠ Ovčí Hájek 2174'!E37+'MŠ Ovčí Hájek 2177'!E37+'MŠ Podpěrova 1880'!E37+'MŠ Trávníčkova 1747'!E37+'MŠ Vlachova 1501'!E37+'MŠ Vlasákova 955'!E37+'MŠ Zázvorkova 1994'!E37</f>
        <v>0</v>
      </c>
      <c r="F37" s="43">
        <v>0</v>
      </c>
      <c r="G37" s="24">
        <f>'MŠ Běhounkova 2300'!G37+'MŠ Běhounkova 2474'!G37+'MŠ Herčíkova 2190'!G37+'MŠ Horákova 2064'!G37+'MŠ Hostinského 1534'!G37+'MŠ Husníkova 2075'!G37+'MŠ Husníkova 2076'!G37+'MŠ Chlupova 1798'!G37+'MŠ Chlupova 1799'!G37+'MŠ Janského 2187'!G37+'MŠ Janského 2188'!G37+'MŠ Klausova 2449'!G37+'MŠ Mezi Školami 2323'!G37+'MŠ Mezi Školami 2482 '!G37+'MŠ Mohylová 1964'!G37+'MŠ Ovčí Hájek 2174'!G37+'MŠ Ovčí Hájek 2177'!G37+'MŠ Podpěrova 1880'!G37+'MŠ Trávníčkova 1747'!G37+'MŠ Vlachova 1501'!G37+'MŠ Vlasákova 955'!G37+'MŠ Zázvorkova 1994'!G37</f>
        <v>0</v>
      </c>
      <c r="H37" s="22">
        <f>'MŠ Běhounkova 2300'!H37+'MŠ Běhounkova 2474'!H37+'MŠ Herčíkova 2190'!H37+'MŠ Horákova 2064'!H37+'MŠ Hostinského 1534'!H37+'MŠ Husníkova 2075'!H37+'MŠ Husníkova 2076'!H37+'MŠ Chlupova 1798'!H37+'MŠ Chlupova 1799'!H37+'MŠ Janského 2187'!H37+'MŠ Janského 2188'!H37+'MŠ Klausova 2449'!H37+'MŠ Mezi Školami 2323'!H37+'MŠ Mezi Školami 2482 '!H37+'MŠ Mohylová 1964'!H37+'MŠ Ovčí Hájek 2174'!H37+'MŠ Ovčí Hájek 2177'!H37+'MŠ Podpěrova 1880'!H37+'MŠ Trávníčkova 1747'!H37+'MŠ Vlachova 1501'!H37+'MŠ Vlasákova 955'!H37+'MŠ Zázvorkova 1994'!H37</f>
        <v>0</v>
      </c>
      <c r="I37" s="22">
        <f>'MŠ Běhounkova 2300'!I37+'MŠ Běhounkova 2474'!I37+'MŠ Herčíkova 2190'!I37+'MŠ Horákova 2064'!I37+'MŠ Hostinského 1534'!I37+'MŠ Husníkova 2075'!I37+'MŠ Husníkova 2076'!I37+'MŠ Chlupova 1798'!I37+'MŠ Chlupova 1799'!I37+'MŠ Janského 2187'!I37+'MŠ Janského 2188'!I37+'MŠ Klausova 2449'!I37+'MŠ Mezi Školami 2323'!I37+'MŠ Mezi Školami 2482 '!I37+'MŠ Mohylová 1964'!I37+'MŠ Ovčí Hájek 2174'!I37+'MŠ Ovčí Hájek 2177'!I37+'MŠ Podpěrova 1880'!I37+'MŠ Trávníčkova 1747'!I37+'MŠ Vlachova 1501'!I37+'MŠ Vlasákova 955'!I37+'MŠ Zázvorkova 1994'!I37</f>
        <v>0</v>
      </c>
      <c r="J37" s="43">
        <v>0</v>
      </c>
      <c r="L37" s="44"/>
      <c r="N37" s="44"/>
    </row>
    <row r="38" spans="1:14" ht="15" customHeight="1">
      <c r="A38" s="10" t="s">
        <v>174</v>
      </c>
      <c r="B38" s="11">
        <v>549</v>
      </c>
      <c r="C38" s="24">
        <f>'MŠ Běhounkova 2300'!C38+'MŠ Běhounkova 2474'!C38+'MŠ Herčíkova 2190'!C38+'MŠ Horákova 2064'!C38+'MŠ Hostinského 1534'!C38+'MŠ Husníkova 2075'!C38+'MŠ Husníkova 2076'!C38+'MŠ Chlupova 1798'!C38+'MŠ Chlupova 1799'!C38+'MŠ Janského 2187'!C38+'MŠ Janského 2188'!C38+'MŠ Klausova 2449'!C38+'MŠ Mezi Školami 2323'!C38+'MŠ Mezi Školami 2482 '!C38+'MŠ Mohylová 1964'!C38+'MŠ Ovčí Hájek 2174'!C38+'MŠ Ovčí Hájek 2177'!C38+'MŠ Podpěrova 1880'!C38+'MŠ Trávníčkova 1747'!C38+'MŠ Vlachova 1501'!C38+'MŠ Vlasákova 955'!C38+'MŠ Zázvorkova 1994'!C38</f>
        <v>0</v>
      </c>
      <c r="D38" s="22">
        <f>'MŠ Běhounkova 2300'!D38+'MŠ Běhounkova 2474'!D38+'MŠ Herčíkova 2190'!D38+'MŠ Horákova 2064'!D38+'MŠ Hostinského 1534'!D38+'MŠ Husníkova 2075'!D38+'MŠ Husníkova 2076'!D38+'MŠ Chlupova 1798'!D38+'MŠ Chlupova 1799'!D38+'MŠ Janského 2187'!D38+'MŠ Janského 2188'!D38+'MŠ Klausova 2449'!D38+'MŠ Mezi Školami 2323'!D38+'MŠ Mezi Školami 2482 '!D38+'MŠ Mohylová 1964'!D38+'MŠ Ovčí Hájek 2174'!D38+'MŠ Ovčí Hájek 2177'!D38+'MŠ Podpěrova 1880'!D38+'MŠ Trávníčkova 1747'!D38+'MŠ Vlachova 1501'!D38+'MŠ Vlasákova 955'!D38+'MŠ Zázvorkova 1994'!D38</f>
        <v>42900</v>
      </c>
      <c r="E38" s="22">
        <f>'MŠ Běhounkova 2300'!E38+'MŠ Běhounkova 2474'!E38+'MŠ Herčíkova 2190'!E38+'MŠ Horákova 2064'!E38+'MŠ Hostinského 1534'!E38+'MŠ Husníkova 2075'!E38+'MŠ Husníkova 2076'!E38+'MŠ Chlupova 1798'!E38+'MŠ Chlupova 1799'!E38+'MŠ Janského 2187'!E38+'MŠ Janského 2188'!E38+'MŠ Klausova 2449'!E38+'MŠ Mezi Školami 2323'!E38+'MŠ Mezi Školami 2482 '!E38+'MŠ Mohylová 1964'!E38+'MŠ Ovčí Hájek 2174'!E38+'MŠ Ovčí Hájek 2177'!E38+'MŠ Podpěrova 1880'!E38+'MŠ Trávníčkova 1747'!E38+'MŠ Vlachova 1501'!E38+'MŠ Vlasákova 955'!E38+'MŠ Zázvorkova 1994'!E38</f>
        <v>42833</v>
      </c>
      <c r="F38" s="43">
        <f t="shared" si="2"/>
        <v>0.9984382284382285</v>
      </c>
      <c r="G38" s="24">
        <f>'MŠ Běhounkova 2300'!G38+'MŠ Běhounkova 2474'!G38+'MŠ Herčíkova 2190'!G38+'MŠ Horákova 2064'!G38+'MŠ Hostinského 1534'!G38+'MŠ Husníkova 2075'!G38+'MŠ Husníkova 2076'!G38+'MŠ Chlupova 1798'!G38+'MŠ Chlupova 1799'!G38+'MŠ Janského 2187'!G38+'MŠ Janského 2188'!G38+'MŠ Klausova 2449'!G38+'MŠ Mezi Školami 2323'!G38+'MŠ Mezi Školami 2482 '!G38+'MŠ Mohylová 1964'!G38+'MŠ Ovčí Hájek 2174'!G38+'MŠ Ovčí Hájek 2177'!G38+'MŠ Podpěrova 1880'!G38+'MŠ Trávníčkova 1747'!G38+'MŠ Vlachova 1501'!G38+'MŠ Vlasákova 955'!G38+'MŠ Zázvorkova 1994'!G38</f>
        <v>0</v>
      </c>
      <c r="H38" s="22">
        <f>'MŠ Běhounkova 2300'!H38+'MŠ Běhounkova 2474'!H38+'MŠ Herčíkova 2190'!H38+'MŠ Horákova 2064'!H38+'MŠ Hostinského 1534'!H38+'MŠ Husníkova 2075'!H38+'MŠ Husníkova 2076'!H38+'MŠ Chlupova 1798'!H38+'MŠ Chlupova 1799'!H38+'MŠ Janského 2187'!H38+'MŠ Janského 2188'!H38+'MŠ Klausova 2449'!H38+'MŠ Mezi Školami 2323'!H38+'MŠ Mezi Školami 2482 '!H38+'MŠ Mohylová 1964'!H38+'MŠ Ovčí Hájek 2174'!H38+'MŠ Ovčí Hájek 2177'!H38+'MŠ Podpěrova 1880'!H38+'MŠ Trávníčkova 1747'!H38+'MŠ Vlachova 1501'!H38+'MŠ Vlasákova 955'!H38+'MŠ Zázvorkova 1994'!H38</f>
        <v>0</v>
      </c>
      <c r="I38" s="22">
        <f>'MŠ Běhounkova 2300'!I38+'MŠ Běhounkova 2474'!I38+'MŠ Herčíkova 2190'!I38+'MŠ Horákova 2064'!I38+'MŠ Hostinského 1534'!I38+'MŠ Husníkova 2075'!I38+'MŠ Husníkova 2076'!I38+'MŠ Chlupova 1798'!I38+'MŠ Chlupova 1799'!I38+'MŠ Janského 2187'!I38+'MŠ Janského 2188'!I38+'MŠ Klausova 2449'!I38+'MŠ Mezi Školami 2323'!I38+'MŠ Mezi Školami 2482 '!I38+'MŠ Mohylová 1964'!I38+'MŠ Ovčí Hájek 2174'!I38+'MŠ Ovčí Hájek 2177'!I38+'MŠ Podpěrova 1880'!I38+'MŠ Trávníčkova 1747'!I38+'MŠ Vlachova 1501'!I38+'MŠ Vlasákova 955'!I38+'MŠ Zázvorkova 1994'!I38</f>
        <v>0</v>
      </c>
      <c r="J38" s="43">
        <v>0</v>
      </c>
      <c r="L38" s="44"/>
      <c r="N38" s="44"/>
    </row>
    <row r="39" spans="1:14" ht="15" customHeight="1">
      <c r="A39" s="17" t="s">
        <v>140</v>
      </c>
      <c r="B39" s="9">
        <v>551</v>
      </c>
      <c r="C39" s="24">
        <f>'MŠ Běhounkova 2300'!C39+'MŠ Běhounkova 2474'!C39+'MŠ Herčíkova 2190'!C39+'MŠ Horákova 2064'!C39+'MŠ Hostinského 1534'!C39+'MŠ Husníkova 2075'!C39+'MŠ Husníkova 2076'!C39+'MŠ Chlupova 1798'!C39+'MŠ Chlupova 1799'!C39+'MŠ Janského 2187'!C39+'MŠ Janského 2188'!C39+'MŠ Klausova 2449'!C39+'MŠ Mezi Školami 2323'!C39+'MŠ Mezi Školami 2482 '!C39+'MŠ Mohylová 1964'!C39+'MŠ Ovčí Hájek 2174'!C39+'MŠ Ovčí Hájek 2177'!C39+'MŠ Podpěrova 1880'!C39+'MŠ Trávníčkova 1747'!C39+'MŠ Vlachova 1501'!C39+'MŠ Vlasákova 955'!C39+'MŠ Zázvorkova 1994'!C39</f>
        <v>1249000</v>
      </c>
      <c r="D39" s="22">
        <f>'MŠ Běhounkova 2300'!D39+'MŠ Běhounkova 2474'!D39+'MŠ Herčíkova 2190'!D39+'MŠ Horákova 2064'!D39+'MŠ Hostinského 1534'!D39+'MŠ Husníkova 2075'!D39+'MŠ Husníkova 2076'!D39+'MŠ Chlupova 1798'!D39+'MŠ Chlupova 1799'!D39+'MŠ Janského 2187'!D39+'MŠ Janského 2188'!D39+'MŠ Klausova 2449'!D39+'MŠ Mezi Školami 2323'!D39+'MŠ Mezi Školami 2482 '!D39+'MŠ Mohylová 1964'!D39+'MŠ Ovčí Hájek 2174'!D39+'MŠ Ovčí Hájek 2177'!D39+'MŠ Podpěrova 1880'!D39+'MŠ Trávníčkova 1747'!D39+'MŠ Vlachova 1501'!D39+'MŠ Vlasákova 955'!D39+'MŠ Zázvorkova 1994'!D39</f>
        <v>1119500</v>
      </c>
      <c r="E39" s="22">
        <f>'MŠ Běhounkova 2300'!E39+'MŠ Běhounkova 2474'!E39+'MŠ Herčíkova 2190'!E39+'MŠ Horákova 2064'!E39+'MŠ Hostinského 1534'!E39+'MŠ Husníkova 2075'!E39+'MŠ Husníkova 2076'!E39+'MŠ Chlupova 1798'!E39+'MŠ Chlupova 1799'!E39+'MŠ Janského 2187'!E39+'MŠ Janského 2188'!E39+'MŠ Klausova 2449'!E39+'MŠ Mezi Školami 2323'!E39+'MŠ Mezi Školami 2482 '!E39+'MŠ Mohylová 1964'!E39+'MŠ Ovčí Hájek 2174'!E39+'MŠ Ovčí Hájek 2177'!E39+'MŠ Podpěrova 1880'!E39+'MŠ Trávníčkova 1747'!E39+'MŠ Vlachova 1501'!E39+'MŠ Vlasákova 955'!E39+'MŠ Zázvorkova 1994'!E39</f>
        <v>1106709.1099999999</v>
      </c>
      <c r="F39" s="43">
        <f t="shared" si="2"/>
        <v>0.9885744618133094</v>
      </c>
      <c r="G39" s="24">
        <f>'MŠ Běhounkova 2300'!G39+'MŠ Běhounkova 2474'!G39+'MŠ Herčíkova 2190'!G39+'MŠ Horákova 2064'!G39+'MŠ Hostinského 1534'!G39+'MŠ Husníkova 2075'!G39+'MŠ Husníkova 2076'!G39+'MŠ Chlupova 1798'!G39+'MŠ Chlupova 1799'!G39+'MŠ Janského 2187'!G39+'MŠ Janského 2188'!G39+'MŠ Klausova 2449'!G39+'MŠ Mezi Školami 2323'!G39+'MŠ Mezi Školami 2482 '!G39+'MŠ Mohylová 1964'!G39+'MŠ Ovčí Hájek 2174'!G39+'MŠ Ovčí Hájek 2177'!G39+'MŠ Podpěrova 1880'!G39+'MŠ Trávníčkova 1747'!G39+'MŠ Vlachova 1501'!G39+'MŠ Vlasákova 955'!G39+'MŠ Zázvorkova 1994'!G39</f>
        <v>0</v>
      </c>
      <c r="H39" s="22">
        <f>'MŠ Běhounkova 2300'!H39+'MŠ Běhounkova 2474'!H39+'MŠ Herčíkova 2190'!H39+'MŠ Horákova 2064'!H39+'MŠ Hostinského 1534'!H39+'MŠ Husníkova 2075'!H39+'MŠ Husníkova 2076'!H39+'MŠ Chlupova 1798'!H39+'MŠ Chlupova 1799'!H39+'MŠ Janského 2187'!H39+'MŠ Janského 2188'!H39+'MŠ Klausova 2449'!H39+'MŠ Mezi Školami 2323'!H39+'MŠ Mezi Školami 2482 '!H39+'MŠ Mohylová 1964'!H39+'MŠ Ovčí Hájek 2174'!H39+'MŠ Ovčí Hájek 2177'!H39+'MŠ Podpěrova 1880'!H39+'MŠ Trávníčkova 1747'!H39+'MŠ Vlachova 1501'!H39+'MŠ Vlasákova 955'!H39+'MŠ Zázvorkova 1994'!H39</f>
        <v>0</v>
      </c>
      <c r="I39" s="22">
        <f>'MŠ Běhounkova 2300'!I39+'MŠ Běhounkova 2474'!I39+'MŠ Herčíkova 2190'!I39+'MŠ Horákova 2064'!I39+'MŠ Hostinského 1534'!I39+'MŠ Husníkova 2075'!I39+'MŠ Husníkova 2076'!I39+'MŠ Chlupova 1798'!I39+'MŠ Chlupova 1799'!I39+'MŠ Janského 2187'!I39+'MŠ Janského 2188'!I39+'MŠ Klausova 2449'!I39+'MŠ Mezi Školami 2323'!I39+'MŠ Mezi Školami 2482 '!I39+'MŠ Mohylová 1964'!I39+'MŠ Ovčí Hájek 2174'!I39+'MŠ Ovčí Hájek 2177'!I39+'MŠ Podpěrova 1880'!I39+'MŠ Trávníčkova 1747'!I39+'MŠ Vlachova 1501'!I39+'MŠ Vlasákova 955'!I39+'MŠ Zázvorkova 1994'!I39</f>
        <v>0</v>
      </c>
      <c r="J39" s="43">
        <v>0</v>
      </c>
      <c r="L39" s="44"/>
      <c r="N39" s="44"/>
    </row>
    <row r="40" spans="1:14" ht="15" customHeight="1" thickBot="1">
      <c r="A40" s="48" t="s">
        <v>169</v>
      </c>
      <c r="B40" s="12">
        <v>591</v>
      </c>
      <c r="C40" s="26">
        <f>'MŠ Běhounkova 2300'!C40+'MŠ Běhounkova 2474'!C40+'MŠ Herčíkova 2190'!C40+'MŠ Horákova 2064'!C40+'MŠ Hostinského 1534'!C40+'MŠ Husníkova 2075'!C40+'MŠ Husníkova 2076'!C40+'MŠ Chlupova 1798'!C40+'MŠ Chlupova 1799'!C40+'MŠ Janského 2187'!C40+'MŠ Janského 2188'!C40+'MŠ Klausova 2449'!C40+'MŠ Mezi Školami 2323'!C40+'MŠ Mezi Školami 2482 '!C40+'MŠ Mohylová 1964'!C40+'MŠ Ovčí Hájek 2174'!C40+'MŠ Ovčí Hájek 2177'!C40+'MŠ Podpěrova 1880'!C40+'MŠ Trávníčkova 1747'!C40+'MŠ Vlachova 1501'!C40+'MŠ Vlasákova 955'!C40+'MŠ Zázvorkova 1994'!C40</f>
        <v>1100</v>
      </c>
      <c r="D40" s="23">
        <f>'MŠ Běhounkova 2300'!D40+'MŠ Běhounkova 2474'!D40+'MŠ Herčíkova 2190'!D40+'MŠ Horákova 2064'!D40+'MŠ Hostinského 1534'!D40+'MŠ Husníkova 2075'!D40+'MŠ Husníkova 2076'!D40+'MŠ Chlupova 1798'!D40+'MŠ Chlupova 1799'!D40+'MŠ Janského 2187'!D40+'MŠ Janského 2188'!D40+'MŠ Klausova 2449'!D40+'MŠ Mezi Školami 2323'!D40+'MŠ Mezi Školami 2482 '!D40+'MŠ Mohylová 1964'!D40+'MŠ Ovčí Hájek 2174'!D40+'MŠ Ovčí Hájek 2177'!D40+'MŠ Podpěrova 1880'!D40+'MŠ Trávníčkova 1747'!D40+'MŠ Vlachova 1501'!D40+'MŠ Vlasákova 955'!D40+'MŠ Zázvorkova 1994'!D40</f>
        <v>1800</v>
      </c>
      <c r="E40" s="23">
        <f>'MŠ Běhounkova 2300'!E40+'MŠ Běhounkova 2474'!E40+'MŠ Herčíkova 2190'!E40+'MŠ Horákova 2064'!E40+'MŠ Hostinského 1534'!E40+'MŠ Husníkova 2075'!E40+'MŠ Husníkova 2076'!E40+'MŠ Chlupova 1798'!E40+'MŠ Chlupova 1799'!E40+'MŠ Janského 2187'!E40+'MŠ Janského 2188'!E40+'MŠ Klausova 2449'!E40+'MŠ Mezi Školami 2323'!E40+'MŠ Mezi Školami 2482 '!E40+'MŠ Mohylová 1964'!E40+'MŠ Ovčí Hájek 2174'!E40+'MŠ Ovčí Hájek 2177'!E40+'MŠ Podpěrova 1880'!E40+'MŠ Trávníčkova 1747'!E40+'MŠ Vlachova 1501'!E40+'MŠ Vlasákova 955'!E40+'MŠ Zázvorkova 1994'!E40</f>
        <v>725.1</v>
      </c>
      <c r="F40" s="43">
        <f t="shared" si="2"/>
        <v>0.4028333333333333</v>
      </c>
      <c r="G40" s="24">
        <f>'MŠ Běhounkova 2300'!G40+'MŠ Běhounkova 2474'!G40+'MŠ Herčíkova 2190'!G40+'MŠ Horákova 2064'!G40+'MŠ Hostinského 1534'!G40+'MŠ Husníkova 2075'!G40+'MŠ Husníkova 2076'!G40+'MŠ Chlupova 1798'!G40+'MŠ Chlupova 1799'!G40+'MŠ Janského 2187'!G40+'MŠ Janského 2188'!G40+'MŠ Klausova 2449'!G40+'MŠ Mezi Školami 2323'!G40+'MŠ Mezi Školami 2482 '!G40+'MŠ Mohylová 1964'!G40+'MŠ Ovčí Hájek 2174'!G40+'MŠ Ovčí Hájek 2177'!G40+'MŠ Podpěrova 1880'!G40+'MŠ Trávníčkova 1747'!G40+'MŠ Vlachova 1501'!G40+'MŠ Vlasákova 955'!G40+'MŠ Zázvorkova 1994'!G40</f>
        <v>0</v>
      </c>
      <c r="H40" s="22">
        <f>'MŠ Běhounkova 2300'!H40+'MŠ Běhounkova 2474'!H40+'MŠ Herčíkova 2190'!H40+'MŠ Horákova 2064'!H40+'MŠ Hostinského 1534'!H40+'MŠ Husníkova 2075'!H40+'MŠ Husníkova 2076'!H40+'MŠ Chlupova 1798'!H40+'MŠ Chlupova 1799'!H40+'MŠ Janského 2187'!H40+'MŠ Janského 2188'!H40+'MŠ Klausova 2449'!H40+'MŠ Mezi Školami 2323'!H40+'MŠ Mezi Školami 2482 '!H40+'MŠ Mohylová 1964'!H40+'MŠ Ovčí Hájek 2174'!H40+'MŠ Ovčí Hájek 2177'!H40+'MŠ Podpěrova 1880'!H40+'MŠ Trávníčkova 1747'!H40+'MŠ Vlachova 1501'!H40+'MŠ Vlasákova 955'!H40+'MŠ Zázvorkova 1994'!H40</f>
        <v>0</v>
      </c>
      <c r="I40" s="22">
        <f>'MŠ Běhounkova 2300'!I40+'MŠ Běhounkova 2474'!I40+'MŠ Herčíkova 2190'!I40+'MŠ Horákova 2064'!I40+'MŠ Hostinského 1534'!I40+'MŠ Husníkova 2075'!I40+'MŠ Husníkova 2076'!I40+'MŠ Chlupova 1798'!I40+'MŠ Chlupova 1799'!I40+'MŠ Janského 2187'!I40+'MŠ Janského 2188'!I40+'MŠ Klausova 2449'!I40+'MŠ Mezi Školami 2323'!I40+'MŠ Mezi Školami 2482 '!I40+'MŠ Mohylová 1964'!I40+'MŠ Ovčí Hájek 2174'!I40+'MŠ Ovčí Hájek 2177'!I40+'MŠ Podpěrova 1880'!I40+'MŠ Trávníčkova 1747'!I40+'MŠ Vlachova 1501'!I40+'MŠ Vlasákova 955'!I40+'MŠ Zázvorkova 1994'!I40</f>
        <v>0</v>
      </c>
      <c r="J40" s="49">
        <v>0</v>
      </c>
      <c r="L40" s="44"/>
      <c r="N40" s="44"/>
    </row>
    <row r="41" spans="1:14" ht="15" customHeight="1">
      <c r="A41" s="14" t="s">
        <v>20</v>
      </c>
      <c r="B41" s="15"/>
      <c r="C41" s="50">
        <f>SUM(C8:C16)</f>
        <v>38190900</v>
      </c>
      <c r="D41" s="50">
        <f>SUM(D8:D16)</f>
        <v>58674500</v>
      </c>
      <c r="E41" s="50">
        <f>SUM(E8:E16)</f>
        <v>57358718.750000015</v>
      </c>
      <c r="F41" s="51">
        <f t="shared" si="2"/>
        <v>0.9775749047712382</v>
      </c>
      <c r="G41" s="52">
        <f>SUM(G8:G16)</f>
        <v>1529900</v>
      </c>
      <c r="H41" s="52">
        <f>SUM(H8:H16)</f>
        <v>2083100</v>
      </c>
      <c r="I41" s="53">
        <f>SUM(I8:I16)</f>
        <v>2056222.5</v>
      </c>
      <c r="J41" s="51">
        <f>I41/H41</f>
        <v>0.9870973549037492</v>
      </c>
      <c r="L41" s="44"/>
      <c r="N41" s="44"/>
    </row>
    <row r="42" spans="1:14" ht="15" customHeight="1" thickBot="1">
      <c r="A42" s="13" t="s">
        <v>21</v>
      </c>
      <c r="B42" s="16"/>
      <c r="C42" s="54">
        <f>-SUM(C18:C40)</f>
        <v>-38190900</v>
      </c>
      <c r="D42" s="54">
        <f>-SUM(D18:D40)</f>
        <v>-58674500</v>
      </c>
      <c r="E42" s="54">
        <f>-SUM(E18:E40)</f>
        <v>-57631289.182000004</v>
      </c>
      <c r="F42" s="43">
        <f t="shared" si="2"/>
        <v>0.9822203714049546</v>
      </c>
      <c r="G42" s="55">
        <f>-SUM(G18:G40)</f>
        <v>-757600</v>
      </c>
      <c r="H42" s="55">
        <f>-SUM(H18:H40)</f>
        <v>-1146960</v>
      </c>
      <c r="I42" s="56">
        <f>-SUM(I18:I40)</f>
        <v>-1014566.7500000001</v>
      </c>
      <c r="J42" s="49">
        <f>I42/H42</f>
        <v>0.8845702988770315</v>
      </c>
      <c r="L42" s="44"/>
      <c r="N42" s="44"/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-272570.43199998885</v>
      </c>
      <c r="F43" s="59" t="s">
        <v>19</v>
      </c>
      <c r="G43" s="135">
        <f>+G41+G42</f>
        <v>772300</v>
      </c>
      <c r="H43" s="79">
        <f>+H41+H42</f>
        <v>936140</v>
      </c>
      <c r="I43" s="79">
        <f>+I41+I42</f>
        <v>1041655.7499999999</v>
      </c>
      <c r="J43" s="59" t="s">
        <v>19</v>
      </c>
      <c r="L43" s="44"/>
      <c r="N43" s="44"/>
    </row>
    <row r="44" spans="1:11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769085.318000011</v>
      </c>
      <c r="J44" s="150" t="s">
        <v>19</v>
      </c>
      <c r="K44" s="4"/>
    </row>
    <row r="45" ht="12.75">
      <c r="C45" s="148"/>
    </row>
    <row r="46" ht="12.75">
      <c r="C46" s="148"/>
    </row>
    <row r="47" ht="12.75">
      <c r="C47" s="148"/>
    </row>
  </sheetData>
  <sheetProtection/>
  <mergeCells count="8">
    <mergeCell ref="A17:J17"/>
    <mergeCell ref="A14:B14"/>
    <mergeCell ref="A16:B16"/>
    <mergeCell ref="D2:F2"/>
    <mergeCell ref="C4:F4"/>
    <mergeCell ref="A7:J7"/>
    <mergeCell ref="A8:B8"/>
    <mergeCell ref="G4:J4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L23" sqref="L23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0</v>
      </c>
    </row>
    <row r="2" spans="1:9" ht="15">
      <c r="A2" s="29" t="s">
        <v>1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80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40" t="s">
        <v>57</v>
      </c>
      <c r="B7" s="41"/>
      <c r="C7" s="41"/>
      <c r="D7" s="41"/>
      <c r="E7" s="41"/>
      <c r="F7" s="41"/>
      <c r="G7" s="136"/>
      <c r="H7" s="41"/>
      <c r="I7" s="41"/>
      <c r="J7" s="42"/>
    </row>
    <row r="8" spans="1:10" ht="15" customHeight="1">
      <c r="A8" s="188" t="s">
        <v>198</v>
      </c>
      <c r="B8" s="189"/>
      <c r="C8" s="24">
        <v>646300</v>
      </c>
      <c r="D8" s="22">
        <v>714600</v>
      </c>
      <c r="E8" s="61">
        <v>714515.57</v>
      </c>
      <c r="F8" s="43">
        <f>E8/D8</f>
        <v>0.999881849986006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20"/>
      <c r="C9" s="162">
        <v>0</v>
      </c>
      <c r="D9" s="64">
        <v>243600</v>
      </c>
      <c r="E9" s="64">
        <v>243600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20"/>
      <c r="C10" s="162">
        <v>0</v>
      </c>
      <c r="D10" s="64">
        <v>2200</v>
      </c>
      <c r="E10" s="64">
        <v>2110</v>
      </c>
      <c r="F10" s="43">
        <f>E10/D10</f>
        <v>0.9590909090909091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2"/>
      <c r="C13" s="162">
        <v>300000</v>
      </c>
      <c r="D13" s="64">
        <v>300000</v>
      </c>
      <c r="E13" s="64">
        <v>239250</v>
      </c>
      <c r="F13" s="43">
        <f>E13/D13</f>
        <v>0.7975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162">
        <v>460000</v>
      </c>
      <c r="D14" s="64">
        <v>556900</v>
      </c>
      <c r="E14" s="64">
        <v>534702.16</v>
      </c>
      <c r="F14" s="43">
        <f>E14/D14</f>
        <v>0.9601403483569761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163">
        <v>200</v>
      </c>
      <c r="D15" s="67">
        <v>165500</v>
      </c>
      <c r="E15" s="66">
        <v>165438.26</v>
      </c>
      <c r="F15" s="43">
        <f>E15/D15</f>
        <v>0.9996269486404834</v>
      </c>
      <c r="G15" s="133">
        <v>15000</v>
      </c>
      <c r="H15" s="66">
        <v>15000</v>
      </c>
      <c r="I15" s="67">
        <v>10260</v>
      </c>
      <c r="J15" s="43">
        <f>I15/H15</f>
        <v>0.684</v>
      </c>
    </row>
    <row r="16" spans="1:10" ht="15" customHeight="1" thickBot="1">
      <c r="A16" s="181" t="s">
        <v>90</v>
      </c>
      <c r="B16" s="196"/>
      <c r="C16" s="164">
        <v>0</v>
      </c>
      <c r="D16" s="70">
        <v>100500</v>
      </c>
      <c r="E16" s="70">
        <v>100406.8</v>
      </c>
      <c r="F16" s="43">
        <f>E16/D16</f>
        <v>0.9990726368159204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</row>
    <row r="18" spans="1:10" ht="15" customHeight="1">
      <c r="A18" s="18" t="s">
        <v>123</v>
      </c>
      <c r="B18" s="19">
        <v>558</v>
      </c>
      <c r="C18" s="71">
        <v>0</v>
      </c>
      <c r="D18" s="72">
        <v>54500</v>
      </c>
      <c r="E18" s="61">
        <v>54368</v>
      </c>
      <c r="F18" s="43">
        <f aca="true" t="shared" si="1" ref="F18:F24">E18/D18</f>
        <v>0.9975779816513761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152500</v>
      </c>
      <c r="D19" s="61">
        <v>125300</v>
      </c>
      <c r="E19" s="61">
        <v>125299.4</v>
      </c>
      <c r="F19" s="43">
        <f t="shared" si="1"/>
        <v>0.9999952114924181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460000</v>
      </c>
      <c r="D20" s="61">
        <v>535900</v>
      </c>
      <c r="E20" s="73">
        <v>535813.62</v>
      </c>
      <c r="F20" s="43">
        <f t="shared" si="1"/>
        <v>0.99983881321142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220000</v>
      </c>
      <c r="D21" s="72">
        <v>320000</v>
      </c>
      <c r="E21" s="72">
        <v>273348.29</v>
      </c>
      <c r="F21" s="43">
        <f t="shared" si="1"/>
        <v>0.85421340625</v>
      </c>
      <c r="G21" s="123">
        <v>2300</v>
      </c>
      <c r="H21" s="75">
        <v>2300</v>
      </c>
      <c r="I21" s="72">
        <v>1779.4</v>
      </c>
      <c r="J21" s="43">
        <f>I21/H21</f>
        <v>0.7736521739130435</v>
      </c>
    </row>
    <row r="22" spans="1:10" ht="15" customHeight="1">
      <c r="A22" s="10" t="s">
        <v>127</v>
      </c>
      <c r="B22" s="11">
        <v>502</v>
      </c>
      <c r="C22" s="74">
        <v>136000</v>
      </c>
      <c r="D22" s="72">
        <v>139900</v>
      </c>
      <c r="E22" s="72">
        <v>139882.4</v>
      </c>
      <c r="F22" s="43">
        <f t="shared" si="1"/>
        <v>0.9998741958541815</v>
      </c>
      <c r="G22" s="123">
        <v>1900</v>
      </c>
      <c r="H22" s="75">
        <v>1900</v>
      </c>
      <c r="I22" s="72">
        <v>1041.6</v>
      </c>
      <c r="J22" s="43">
        <f>I22/H22</f>
        <v>0.5482105263157894</v>
      </c>
    </row>
    <row r="23" spans="1:10" ht="15" customHeight="1">
      <c r="A23" s="10" t="s">
        <v>128</v>
      </c>
      <c r="B23" s="11">
        <v>502</v>
      </c>
      <c r="C23" s="74">
        <v>112300</v>
      </c>
      <c r="D23" s="72">
        <v>112300</v>
      </c>
      <c r="E23" s="72">
        <v>84998.74</v>
      </c>
      <c r="F23" s="43">
        <f t="shared" si="1"/>
        <v>0.7568899376669636</v>
      </c>
      <c r="G23" s="123">
        <v>1900</v>
      </c>
      <c r="H23" s="75">
        <v>1900</v>
      </c>
      <c r="I23" s="72">
        <v>1519</v>
      </c>
      <c r="J23" s="43">
        <f>I23/H23</f>
        <v>0.7994736842105263</v>
      </c>
    </row>
    <row r="24" spans="1:10" ht="15" customHeight="1">
      <c r="A24" s="10" t="s">
        <v>129</v>
      </c>
      <c r="B24" s="11">
        <v>502</v>
      </c>
      <c r="C24" s="74">
        <v>12000</v>
      </c>
      <c r="D24" s="72">
        <v>23700</v>
      </c>
      <c r="E24" s="72">
        <v>14946.14</v>
      </c>
      <c r="F24" s="43">
        <f t="shared" si="1"/>
        <v>0.6306388185654008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20000</v>
      </c>
      <c r="D26" s="72">
        <v>37900</v>
      </c>
      <c r="E26" s="72">
        <v>37830.4</v>
      </c>
      <c r="F26" s="43">
        <f>E26/D26</f>
        <v>0.9981635883905013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19000</v>
      </c>
      <c r="D27" s="72">
        <v>16400</v>
      </c>
      <c r="E27" s="72">
        <v>16395</v>
      </c>
      <c r="F27" s="43">
        <f>E27/D27</f>
        <v>0.9996951219512196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218400</v>
      </c>
      <c r="D29" s="72">
        <v>407700</v>
      </c>
      <c r="E29" s="72">
        <v>407623.25</v>
      </c>
      <c r="F29" s="43">
        <f>E29/D29</f>
        <v>0.9998117488349276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185400</v>
      </c>
      <c r="E30" s="72">
        <v>185400</v>
      </c>
      <c r="F30" s="43">
        <f>E30/D30</f>
        <v>1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60600</v>
      </c>
      <c r="E31" s="72">
        <v>60612</v>
      </c>
      <c r="F31" s="43">
        <f>E31/D31</f>
        <v>1.0001980198019802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30800</v>
      </c>
      <c r="D32" s="72">
        <v>36700</v>
      </c>
      <c r="E32" s="72">
        <v>36651.9</v>
      </c>
      <c r="F32" s="43">
        <f>E32/D32</f>
        <v>0.9986893732970028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1000</v>
      </c>
      <c r="E33" s="72">
        <v>953.68</v>
      </c>
      <c r="F33" s="43">
        <f>E33/D33</f>
        <v>0.95368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500</v>
      </c>
      <c r="E38" s="72">
        <v>413</v>
      </c>
      <c r="F38" s="43">
        <f>E38/D38</f>
        <v>0.826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25400</v>
      </c>
      <c r="D39" s="72">
        <v>25400</v>
      </c>
      <c r="E39" s="72">
        <v>25440</v>
      </c>
      <c r="F39" s="43">
        <f>E39/D39</f>
        <v>1.0015748031496063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46.97</v>
      </c>
      <c r="F40" s="43">
        <f>E40/D40</f>
        <v>0.4697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1406500</v>
      </c>
      <c r="D41" s="50">
        <f>SUM(D8:D16)</f>
        <v>2083300</v>
      </c>
      <c r="E41" s="50">
        <f>SUM(E8:E16)</f>
        <v>2000022.79</v>
      </c>
      <c r="F41" s="51">
        <f>E41/D41</f>
        <v>0.960026299620794</v>
      </c>
      <c r="G41" s="52">
        <f>SUM(G8:G16)</f>
        <v>15000</v>
      </c>
      <c r="H41" s="52">
        <f>SUM(H8:H16)</f>
        <v>15000</v>
      </c>
      <c r="I41" s="53">
        <f>SUM(I8:I16)</f>
        <v>10260</v>
      </c>
      <c r="J41" s="51">
        <f>I41/H41</f>
        <v>0.684</v>
      </c>
    </row>
    <row r="42" spans="1:10" ht="15" customHeight="1" thickBot="1">
      <c r="A42" s="13" t="s">
        <v>21</v>
      </c>
      <c r="B42" s="16"/>
      <c r="C42" s="54">
        <f>-SUM(C18:C40)</f>
        <v>-1406500</v>
      </c>
      <c r="D42" s="54">
        <f>-SUM(D18:D40)</f>
        <v>-2083300</v>
      </c>
      <c r="E42" s="54">
        <f>-SUM(E18:E40)</f>
        <v>-2000022.7899999996</v>
      </c>
      <c r="F42" s="43">
        <f>E42/D42</f>
        <v>0.9600262996207938</v>
      </c>
      <c r="G42" s="55">
        <f>-SUM(G18:G40)</f>
        <v>-6100</v>
      </c>
      <c r="H42" s="55">
        <f>-SUM(H18:H40)</f>
        <v>-6100</v>
      </c>
      <c r="I42" s="56">
        <f>-SUM(I18:I40)</f>
        <v>-4340</v>
      </c>
      <c r="J42" s="43">
        <f>I42/H42</f>
        <v>0.7114754098360656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8900</v>
      </c>
      <c r="H43" s="79">
        <f>+H41+H42</f>
        <v>8900</v>
      </c>
      <c r="I43" s="79">
        <f>+I41+I42</f>
        <v>5920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5920</v>
      </c>
      <c r="J44" s="150" t="s">
        <v>19</v>
      </c>
    </row>
    <row r="45" ht="12.75">
      <c r="C45" s="148"/>
    </row>
    <row r="46" ht="12.75">
      <c r="C46" s="165"/>
    </row>
    <row r="47" ht="12.75">
      <c r="C47" s="165"/>
    </row>
    <row r="48" ht="12.75">
      <c r="C48" s="166"/>
    </row>
  </sheetData>
  <sheetProtection/>
  <mergeCells count="8">
    <mergeCell ref="D2:F2"/>
    <mergeCell ref="C4:F4"/>
    <mergeCell ref="G4:J4"/>
    <mergeCell ref="A16:B16"/>
    <mergeCell ref="A13:B13"/>
    <mergeCell ref="A14:B14"/>
    <mergeCell ref="A15:B15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D42" sqref="D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120</v>
      </c>
    </row>
    <row r="2" spans="1:9" ht="15">
      <c r="A2" s="29" t="s">
        <v>121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60">
        <v>813800</v>
      </c>
      <c r="D8" s="21">
        <v>967000</v>
      </c>
      <c r="E8" s="61">
        <v>966932.9</v>
      </c>
      <c r="F8" s="43">
        <f>E8/D8</f>
        <v>0.9999306101344364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62">
        <v>0</v>
      </c>
      <c r="D9" s="63">
        <v>311900</v>
      </c>
      <c r="E9" s="64">
        <v>311900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62">
        <v>0</v>
      </c>
      <c r="D10" s="63">
        <v>13500</v>
      </c>
      <c r="E10" s="64">
        <v>13458</v>
      </c>
      <c r="F10" s="43">
        <f>E10/D10</f>
        <v>0.9968888888888889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300</v>
      </c>
      <c r="E11" s="64">
        <v>295</v>
      </c>
      <c r="F11" s="43">
        <f>E11/D11</f>
        <v>0.9833333333333333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62">
        <v>0</v>
      </c>
      <c r="D12" s="63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62">
        <v>285000</v>
      </c>
      <c r="D13" s="63">
        <v>376700</v>
      </c>
      <c r="E13" s="64">
        <v>325000</v>
      </c>
      <c r="F13" s="43">
        <f>E13/D13</f>
        <v>0.8627555083620918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62">
        <v>690000</v>
      </c>
      <c r="D14" s="63">
        <v>704900</v>
      </c>
      <c r="E14" s="64">
        <v>704864.22</v>
      </c>
      <c r="F14" s="43">
        <f>E14/D14</f>
        <v>0.999949241027096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65">
        <v>0</v>
      </c>
      <c r="D15" s="66">
        <v>74900</v>
      </c>
      <c r="E15" s="66">
        <v>74819.37</v>
      </c>
      <c r="F15" s="43">
        <f>E15/D15</f>
        <v>0.9989234979973297</v>
      </c>
      <c r="G15" s="133">
        <v>84000</v>
      </c>
      <c r="H15" s="66">
        <v>159400</v>
      </c>
      <c r="I15" s="67">
        <v>159392</v>
      </c>
      <c r="J15" s="43">
        <f>I15/H15</f>
        <v>0.9999498117942284</v>
      </c>
    </row>
    <row r="16" spans="1:10" ht="15" customHeight="1" thickBot="1">
      <c r="A16" s="181" t="s">
        <v>90</v>
      </c>
      <c r="B16" s="182"/>
      <c r="C16" s="68">
        <v>0</v>
      </c>
      <c r="D16" s="69">
        <v>344400</v>
      </c>
      <c r="E16" s="70">
        <v>344398.04</v>
      </c>
      <c r="F16" s="43">
        <f>E16/D16</f>
        <v>0.9999943089430894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147700</v>
      </c>
      <c r="E18" s="61">
        <v>147652.32</v>
      </c>
      <c r="F18" s="43">
        <f aca="true" t="shared" si="1" ref="F18:F25">E18/D18</f>
        <v>0.9996771834800271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128000</v>
      </c>
      <c r="D19" s="61">
        <v>196900</v>
      </c>
      <c r="E19" s="61">
        <v>196875.28</v>
      </c>
      <c r="F19" s="43">
        <f t="shared" si="1"/>
        <v>0.9998744540375826</v>
      </c>
      <c r="G19" s="21">
        <v>1000</v>
      </c>
      <c r="H19" s="21">
        <v>5100</v>
      </c>
      <c r="I19" s="61">
        <v>5028</v>
      </c>
      <c r="J19" s="43">
        <f>I19/H19</f>
        <v>0.9858823529411764</v>
      </c>
    </row>
    <row r="20" spans="1:10" ht="15" customHeight="1">
      <c r="A20" s="18" t="s">
        <v>125</v>
      </c>
      <c r="B20" s="19">
        <v>501</v>
      </c>
      <c r="C20" s="71">
        <v>690000</v>
      </c>
      <c r="D20" s="61">
        <v>712400</v>
      </c>
      <c r="E20" s="73">
        <v>712322.22</v>
      </c>
      <c r="F20" s="43">
        <f t="shared" si="1"/>
        <v>0.9998908197641774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150000</v>
      </c>
      <c r="D21" s="72">
        <v>348300</v>
      </c>
      <c r="E21" s="72">
        <v>348248.98</v>
      </c>
      <c r="F21" s="43">
        <f t="shared" si="1"/>
        <v>0.9998535170829744</v>
      </c>
      <c r="G21" s="123">
        <v>2800</v>
      </c>
      <c r="H21" s="123">
        <v>4900</v>
      </c>
      <c r="I21" s="72">
        <v>4902.92</v>
      </c>
      <c r="J21" s="43">
        <f>I21/H21</f>
        <v>1.000595918367347</v>
      </c>
    </row>
    <row r="22" spans="1:10" ht="15" customHeight="1">
      <c r="A22" s="10" t="s">
        <v>127</v>
      </c>
      <c r="B22" s="11">
        <v>502</v>
      </c>
      <c r="C22" s="74">
        <v>250000</v>
      </c>
      <c r="D22" s="72">
        <v>250000</v>
      </c>
      <c r="E22" s="72">
        <v>205817.26</v>
      </c>
      <c r="F22" s="43">
        <f t="shared" si="1"/>
        <v>0.82326904</v>
      </c>
      <c r="G22" s="123">
        <v>1700</v>
      </c>
      <c r="H22" s="123">
        <v>3800</v>
      </c>
      <c r="I22" s="72">
        <v>3775.74</v>
      </c>
      <c r="J22" s="43">
        <f>I22/H22</f>
        <v>0.9936157894736841</v>
      </c>
    </row>
    <row r="23" spans="1:10" ht="15" customHeight="1">
      <c r="A23" s="10" t="s">
        <v>128</v>
      </c>
      <c r="B23" s="11">
        <v>502</v>
      </c>
      <c r="C23" s="74">
        <v>110500</v>
      </c>
      <c r="D23" s="72">
        <v>154300</v>
      </c>
      <c r="E23" s="72">
        <v>154226.66</v>
      </c>
      <c r="F23" s="43">
        <f t="shared" si="1"/>
        <v>0.9995246921581336</v>
      </c>
      <c r="G23" s="123">
        <v>1100</v>
      </c>
      <c r="H23" s="123">
        <v>1900</v>
      </c>
      <c r="I23" s="72">
        <v>1908.34</v>
      </c>
      <c r="J23" s="43">
        <f>I23/H23</f>
        <v>1.0043894736842105</v>
      </c>
    </row>
    <row r="24" spans="1:10" ht="15" customHeight="1">
      <c r="A24" s="10" t="s">
        <v>129</v>
      </c>
      <c r="B24" s="11">
        <v>502</v>
      </c>
      <c r="C24" s="74">
        <v>50000</v>
      </c>
      <c r="D24" s="72">
        <v>7100</v>
      </c>
      <c r="E24" s="72">
        <v>0</v>
      </c>
      <c r="F24" s="43">
        <f t="shared" si="1"/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300</v>
      </c>
      <c r="E25" s="72">
        <v>295.28</v>
      </c>
      <c r="F25" s="43">
        <f t="shared" si="1"/>
        <v>0.9842666666666666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20000</v>
      </c>
      <c r="D26" s="72">
        <v>156100</v>
      </c>
      <c r="E26" s="72">
        <v>156090.68</v>
      </c>
      <c r="F26" s="43">
        <f aca="true" t="shared" si="2" ref="F26:F32">E26/D26</f>
        <v>0.9999402946828956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19000</v>
      </c>
      <c r="D27" s="72">
        <v>6600</v>
      </c>
      <c r="E27" s="72">
        <v>6536</v>
      </c>
      <c r="F27" s="43">
        <f t="shared" si="2"/>
        <v>0.9903030303030304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6200</v>
      </c>
      <c r="E28" s="72">
        <v>6123.4</v>
      </c>
      <c r="F28" s="43">
        <f t="shared" si="2"/>
        <v>0.9876451612903225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292000</v>
      </c>
      <c r="D29" s="72">
        <v>415800</v>
      </c>
      <c r="E29" s="72">
        <v>415725.8</v>
      </c>
      <c r="F29" s="43">
        <f t="shared" si="2"/>
        <v>0.9998215488215488</v>
      </c>
      <c r="G29" s="123">
        <v>0</v>
      </c>
      <c r="H29" s="123">
        <v>7400</v>
      </c>
      <c r="I29" s="72">
        <v>7400</v>
      </c>
      <c r="J29" s="43">
        <f>I29/H29</f>
        <v>1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229700</v>
      </c>
      <c r="E30" s="72">
        <v>229700</v>
      </c>
      <c r="F30" s="43">
        <f t="shared" si="2"/>
        <v>1</v>
      </c>
      <c r="G30" s="123">
        <v>70600</v>
      </c>
      <c r="H30" s="123">
        <v>110000</v>
      </c>
      <c r="I30" s="123">
        <v>109960</v>
      </c>
      <c r="J30" s="43">
        <f>I30/H30</f>
        <v>0.9996363636363637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77700</v>
      </c>
      <c r="E31" s="72">
        <v>77606</v>
      </c>
      <c r="F31" s="43">
        <f t="shared" si="2"/>
        <v>0.9987902187902188</v>
      </c>
      <c r="G31" s="123">
        <v>0</v>
      </c>
      <c r="H31" s="123">
        <v>3900</v>
      </c>
      <c r="I31" s="72">
        <v>3910</v>
      </c>
      <c r="J31" s="43">
        <f>I31/H31</f>
        <v>1.0025641025641026</v>
      </c>
    </row>
    <row r="32" spans="1:10" ht="15" customHeight="1">
      <c r="A32" s="10" t="s">
        <v>206</v>
      </c>
      <c r="B32" s="11">
        <v>527</v>
      </c>
      <c r="C32" s="74">
        <v>15000</v>
      </c>
      <c r="D32" s="72">
        <v>20200</v>
      </c>
      <c r="E32" s="72">
        <v>20132.65</v>
      </c>
      <c r="F32" s="43">
        <f t="shared" si="2"/>
        <v>0.9966658415841585</v>
      </c>
      <c r="G32" s="123">
        <v>0</v>
      </c>
      <c r="H32" s="123">
        <v>300</v>
      </c>
      <c r="I32" s="72">
        <v>230</v>
      </c>
      <c r="J32" s="43">
        <f>I32/H32</f>
        <v>0.7666666666666667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151">
        <v>0</v>
      </c>
      <c r="D34" s="97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64300</v>
      </c>
      <c r="D39" s="72">
        <v>64300</v>
      </c>
      <c r="E39" s="72">
        <v>64315</v>
      </c>
      <c r="F39" s="43">
        <f>E39/D39</f>
        <v>1.0002332814930015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3">
        <v>0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1788800</v>
      </c>
      <c r="D41" s="50">
        <f>SUM(D8:D16)</f>
        <v>2793600</v>
      </c>
      <c r="E41" s="50">
        <f>SUM(E8:E16)</f>
        <v>2741667.5300000003</v>
      </c>
      <c r="F41" s="51">
        <f>E41/D41</f>
        <v>0.9814101983104239</v>
      </c>
      <c r="G41" s="52">
        <f>SUM(G8:G16)</f>
        <v>84000</v>
      </c>
      <c r="H41" s="52">
        <f>SUM(H8:H16)</f>
        <v>159400</v>
      </c>
      <c r="I41" s="53">
        <f>SUM(I8:I16)</f>
        <v>159392</v>
      </c>
      <c r="J41" s="51">
        <f>I41/H41</f>
        <v>0.9999498117942284</v>
      </c>
    </row>
    <row r="42" spans="1:10" ht="15" customHeight="1" thickBot="1">
      <c r="A42" s="13" t="s">
        <v>21</v>
      </c>
      <c r="B42" s="16"/>
      <c r="C42" s="54">
        <f>-SUM(C18:C40)</f>
        <v>-1788800</v>
      </c>
      <c r="D42" s="54">
        <f>-SUM(D18:D40)</f>
        <v>-2793600</v>
      </c>
      <c r="E42" s="54">
        <f>-SUM(E18:E40)</f>
        <v>-2741667.5299999993</v>
      </c>
      <c r="F42" s="43">
        <f>E42/D42</f>
        <v>0.9814101983104235</v>
      </c>
      <c r="G42" s="55">
        <f>-SUM(G18:G40)</f>
        <v>-77200</v>
      </c>
      <c r="H42" s="55">
        <f>-SUM(H18:H40)</f>
        <v>-137300</v>
      </c>
      <c r="I42" s="56">
        <f>-SUM(I18:I40)</f>
        <v>-137115</v>
      </c>
      <c r="J42" s="43">
        <f>I42/H42</f>
        <v>0.998652585579024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6800</v>
      </c>
      <c r="H43" s="79">
        <f>+H41+H42</f>
        <v>22100</v>
      </c>
      <c r="I43" s="79">
        <f>+I41+I42</f>
        <v>22277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22277</v>
      </c>
      <c r="J44" s="150" t="s">
        <v>19</v>
      </c>
    </row>
    <row r="45" ht="12.75">
      <c r="C45" s="148"/>
    </row>
    <row r="46" spans="3:4" ht="12.75">
      <c r="C46" s="148"/>
      <c r="D46" s="147"/>
    </row>
    <row r="47" spans="3:4" ht="12.75">
      <c r="C47" s="148"/>
      <c r="D47" s="147"/>
    </row>
    <row r="48" ht="12.75">
      <c r="C48" s="157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D42" sqref="D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118</v>
      </c>
    </row>
    <row r="2" spans="1:9" ht="15">
      <c r="A2" s="29" t="s">
        <v>119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1:10" ht="12" customHeight="1">
      <c r="A4" s="152"/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/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60">
        <v>619300</v>
      </c>
      <c r="D8" s="21">
        <v>694000</v>
      </c>
      <c r="E8" s="61">
        <v>693596.77</v>
      </c>
      <c r="F8" s="43">
        <f>E8/D8</f>
        <v>0.999418976945245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62">
        <v>0</v>
      </c>
      <c r="D9" s="63">
        <v>286400</v>
      </c>
      <c r="E9" s="64">
        <v>286400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62">
        <v>0</v>
      </c>
      <c r="D10" s="63">
        <v>297000</v>
      </c>
      <c r="E10" s="64">
        <v>296761.68</v>
      </c>
      <c r="F10" s="43">
        <f>E10/D10</f>
        <v>0.9991975757575757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62">
        <v>0</v>
      </c>
      <c r="D12" s="63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62">
        <v>290000</v>
      </c>
      <c r="D13" s="63">
        <v>352500</v>
      </c>
      <c r="E13" s="64">
        <v>268000</v>
      </c>
      <c r="F13" s="43">
        <f>E13/D13</f>
        <v>0.7602836879432624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62">
        <v>820000</v>
      </c>
      <c r="D14" s="63">
        <v>552700</v>
      </c>
      <c r="E14" s="64">
        <v>552724.04</v>
      </c>
      <c r="F14" s="43">
        <f>E14/D14</f>
        <v>1.0000434955672155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65">
        <v>0</v>
      </c>
      <c r="D15" s="66">
        <v>30000</v>
      </c>
      <c r="E15" s="67">
        <v>30000</v>
      </c>
      <c r="F15" s="43">
        <f>E15/D15</f>
        <v>1</v>
      </c>
      <c r="G15" s="133">
        <v>48600</v>
      </c>
      <c r="H15" s="66">
        <v>120900</v>
      </c>
      <c r="I15" s="67">
        <v>120887</v>
      </c>
      <c r="J15" s="43">
        <f>I15/H15</f>
        <v>0.9998924731182796</v>
      </c>
    </row>
    <row r="16" spans="1:10" ht="15" customHeight="1" thickBot="1">
      <c r="A16" s="181" t="s">
        <v>90</v>
      </c>
      <c r="B16" s="182"/>
      <c r="C16" s="68">
        <v>0</v>
      </c>
      <c r="D16" s="69">
        <v>33900</v>
      </c>
      <c r="E16" s="70">
        <v>33860.75</v>
      </c>
      <c r="F16" s="43">
        <f>E16/D16</f>
        <v>0.9988421828908555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24000</v>
      </c>
      <c r="D18" s="61">
        <v>54800</v>
      </c>
      <c r="E18" s="61">
        <v>54705</v>
      </c>
      <c r="F18" s="43">
        <f aca="true" t="shared" si="1" ref="F18:F23">E18/D18</f>
        <v>0.9982664233576642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100000</v>
      </c>
      <c r="D19" s="72">
        <v>247600</v>
      </c>
      <c r="E19" s="61">
        <v>219281.37</v>
      </c>
      <c r="F19" s="43">
        <f t="shared" si="1"/>
        <v>0.8856275040387722</v>
      </c>
      <c r="G19" s="21">
        <v>0</v>
      </c>
      <c r="H19" s="21">
        <v>0</v>
      </c>
      <c r="I19" s="61">
        <v>0</v>
      </c>
      <c r="J19" s="46">
        <v>0</v>
      </c>
    </row>
    <row r="20" spans="1:10" ht="15" customHeight="1">
      <c r="A20" s="18" t="s">
        <v>125</v>
      </c>
      <c r="B20" s="19">
        <v>501</v>
      </c>
      <c r="C20" s="71">
        <v>820000</v>
      </c>
      <c r="D20" s="61">
        <v>596000</v>
      </c>
      <c r="E20" s="61">
        <v>595651.09</v>
      </c>
      <c r="F20" s="43">
        <f t="shared" si="1"/>
        <v>0.9994145805369127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205000</v>
      </c>
      <c r="D21" s="72">
        <v>321600</v>
      </c>
      <c r="E21" s="72">
        <v>304302.04</v>
      </c>
      <c r="F21" s="43">
        <f t="shared" si="1"/>
        <v>0.9462128109452735</v>
      </c>
      <c r="G21" s="123">
        <v>9500</v>
      </c>
      <c r="H21" s="123">
        <v>36800</v>
      </c>
      <c r="I21" s="72">
        <v>36807.23</v>
      </c>
      <c r="J21" s="43">
        <f>I21/H21</f>
        <v>1.0001964673913044</v>
      </c>
    </row>
    <row r="22" spans="1:10" ht="15" customHeight="1">
      <c r="A22" s="10" t="s">
        <v>127</v>
      </c>
      <c r="B22" s="11">
        <v>502</v>
      </c>
      <c r="C22" s="74">
        <v>190000</v>
      </c>
      <c r="D22" s="72">
        <v>179000</v>
      </c>
      <c r="E22" s="72">
        <v>178992.05</v>
      </c>
      <c r="F22" s="43">
        <f t="shared" si="1"/>
        <v>0.9999555865921788</v>
      </c>
      <c r="G22" s="123">
        <v>7000</v>
      </c>
      <c r="H22" s="123">
        <v>2300</v>
      </c>
      <c r="I22" s="72">
        <v>2221.95</v>
      </c>
      <c r="J22" s="43">
        <f>I22/H22</f>
        <v>0.9660652173913042</v>
      </c>
    </row>
    <row r="23" spans="1:10" ht="15" customHeight="1">
      <c r="A23" s="10" t="s">
        <v>128</v>
      </c>
      <c r="B23" s="11">
        <v>502</v>
      </c>
      <c r="C23" s="74">
        <v>92000</v>
      </c>
      <c r="D23" s="72">
        <v>109000</v>
      </c>
      <c r="E23" s="72">
        <v>78002.68</v>
      </c>
      <c r="F23" s="43">
        <f t="shared" si="1"/>
        <v>0.7156209174311926</v>
      </c>
      <c r="G23" s="123">
        <v>6500</v>
      </c>
      <c r="H23" s="123">
        <v>18300</v>
      </c>
      <c r="I23" s="72">
        <v>18279.32</v>
      </c>
      <c r="J23" s="43">
        <f>I23/H23</f>
        <v>0.9988699453551912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40000</v>
      </c>
      <c r="D26" s="72">
        <v>24900</v>
      </c>
      <c r="E26" s="72">
        <v>18634</v>
      </c>
      <c r="F26" s="43">
        <f>E26/D26</f>
        <v>0.7483534136546185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2000</v>
      </c>
      <c r="D27" s="72">
        <v>900</v>
      </c>
      <c r="E27" s="72">
        <v>855</v>
      </c>
      <c r="F27" s="43">
        <f>E27/D27</f>
        <v>0.95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4000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203100</v>
      </c>
      <c r="D29" s="72">
        <v>372200</v>
      </c>
      <c r="E29" s="72">
        <v>372143.69</v>
      </c>
      <c r="F29" s="43">
        <f>E29/D29</f>
        <v>0.9998487103707684</v>
      </c>
      <c r="G29" s="123">
        <v>1000</v>
      </c>
      <c r="H29" s="123">
        <v>400</v>
      </c>
      <c r="I29" s="72">
        <v>314</v>
      </c>
      <c r="J29" s="43">
        <f>I29/H29</f>
        <v>0.785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210900</v>
      </c>
      <c r="E30" s="72">
        <v>210900</v>
      </c>
      <c r="F30" s="43">
        <f>E30/D30</f>
        <v>1</v>
      </c>
      <c r="G30" s="123">
        <v>0</v>
      </c>
      <c r="H30" s="123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71300</v>
      </c>
      <c r="E31" s="72">
        <v>71283.6</v>
      </c>
      <c r="F31" s="43">
        <f>E31/D31</f>
        <v>0.9997699859747546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9100</v>
      </c>
      <c r="E32" s="72">
        <v>8331</v>
      </c>
      <c r="F32" s="43">
        <f>E32/D32</f>
        <v>0.9154945054945055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49200</v>
      </c>
      <c r="D39" s="72">
        <v>49200</v>
      </c>
      <c r="E39" s="72">
        <v>48261.72</v>
      </c>
      <c r="F39" s="43">
        <f>E39/D39</f>
        <v>0.9809292682926829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1729300</v>
      </c>
      <c r="D41" s="50">
        <f>SUM(D8:D16)</f>
        <v>2246500</v>
      </c>
      <c r="E41" s="50">
        <f>SUM(E8:E16)</f>
        <v>2161343.24</v>
      </c>
      <c r="F41" s="51">
        <f>E41/D41</f>
        <v>0.9620935855775652</v>
      </c>
      <c r="G41" s="52">
        <f>SUM(G8:G16)</f>
        <v>48600</v>
      </c>
      <c r="H41" s="52">
        <f>SUM(H8:H16)</f>
        <v>120900</v>
      </c>
      <c r="I41" s="53">
        <f>SUM(I8:I16)</f>
        <v>120887</v>
      </c>
      <c r="J41" s="51">
        <f>I41/H41</f>
        <v>0.9998924731182796</v>
      </c>
    </row>
    <row r="42" spans="1:10" ht="15" customHeight="1" thickBot="1">
      <c r="A42" s="13" t="s">
        <v>21</v>
      </c>
      <c r="B42" s="16"/>
      <c r="C42" s="54">
        <f>-SUM(C18:C40)</f>
        <v>-1729300</v>
      </c>
      <c r="D42" s="54">
        <f>-SUM(D18:D40)</f>
        <v>-2246500</v>
      </c>
      <c r="E42" s="54">
        <f>-SUM(E18:E40)</f>
        <v>-2161343.24</v>
      </c>
      <c r="F42" s="43">
        <f>E42/D42</f>
        <v>0.9620935855775652</v>
      </c>
      <c r="G42" s="55">
        <f>-SUM(G18:G40)</f>
        <v>-24000</v>
      </c>
      <c r="H42" s="55">
        <f>-SUM(H18:H40)</f>
        <v>-57800</v>
      </c>
      <c r="I42" s="56">
        <f>-SUM(I18:I40)</f>
        <v>-57622.5</v>
      </c>
      <c r="J42" s="43">
        <f>I42/H42</f>
        <v>0.9969290657439447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24600</v>
      </c>
      <c r="H43" s="79">
        <f>+H41+H42</f>
        <v>63100</v>
      </c>
      <c r="I43" s="79">
        <f>+I41+I42</f>
        <v>63264.5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63264.5</v>
      </c>
      <c r="J44" s="150" t="s">
        <v>19</v>
      </c>
    </row>
    <row r="45" ht="15" customHeight="1">
      <c r="C45" s="148"/>
    </row>
    <row r="46" ht="12.75">
      <c r="C46" s="147"/>
    </row>
    <row r="47" ht="12.75">
      <c r="C47" s="147"/>
    </row>
    <row r="48" ht="12.75">
      <c r="C48" s="156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E42" sqref="E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116</v>
      </c>
    </row>
    <row r="2" spans="1:9" ht="15">
      <c r="A2" s="29" t="s">
        <v>117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676900</v>
      </c>
      <c r="D8" s="22">
        <v>862900</v>
      </c>
      <c r="E8" s="61">
        <v>862900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301700</v>
      </c>
      <c r="E9" s="64">
        <v>301700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162">
        <v>0</v>
      </c>
      <c r="D10" s="64">
        <v>162400</v>
      </c>
      <c r="E10" s="64">
        <v>149053.04</v>
      </c>
      <c r="F10" s="43">
        <f>E10/D10</f>
        <v>0.9178142857142858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400000</v>
      </c>
      <c r="D13" s="64">
        <v>355400</v>
      </c>
      <c r="E13" s="64">
        <v>333750</v>
      </c>
      <c r="F13" s="43">
        <f>E13/D13</f>
        <v>0.939082723691615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162">
        <v>490000</v>
      </c>
      <c r="D14" s="64">
        <v>715100</v>
      </c>
      <c r="E14" s="64">
        <v>715062</v>
      </c>
      <c r="F14" s="43">
        <f>E14/D14</f>
        <v>0.99994686057894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163">
        <v>0</v>
      </c>
      <c r="D15" s="67">
        <v>102600</v>
      </c>
      <c r="E15" s="67">
        <v>90267.15</v>
      </c>
      <c r="F15" s="43">
        <f>E15/D15</f>
        <v>0.8797967836257309</v>
      </c>
      <c r="G15" s="133">
        <v>69600</v>
      </c>
      <c r="H15" s="66">
        <v>69600</v>
      </c>
      <c r="I15" s="67">
        <v>67615</v>
      </c>
      <c r="J15" s="43">
        <f>I15/H15</f>
        <v>0.9714798850574713</v>
      </c>
    </row>
    <row r="16" spans="1:10" ht="15" customHeight="1" thickBot="1">
      <c r="A16" s="181" t="s">
        <v>204</v>
      </c>
      <c r="B16" s="182"/>
      <c r="C16" s="164">
        <v>4000</v>
      </c>
      <c r="D16" s="70">
        <v>71500</v>
      </c>
      <c r="E16" s="70">
        <v>71473.2</v>
      </c>
      <c r="F16" s="43">
        <f>E16/D16</f>
        <v>0.9996251748251748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2" ht="15" customHeight="1">
      <c r="A18" s="18" t="s">
        <v>123</v>
      </c>
      <c r="B18" s="19">
        <v>558</v>
      </c>
      <c r="C18" s="71">
        <v>77300</v>
      </c>
      <c r="D18" s="72">
        <v>109100</v>
      </c>
      <c r="E18" s="61">
        <v>109085.29</v>
      </c>
      <c r="F18" s="43">
        <f aca="true" t="shared" si="1" ref="F18:F42">E18/D18</f>
        <v>0.9998651695692025</v>
      </c>
      <c r="G18" s="21">
        <v>0</v>
      </c>
      <c r="H18" s="73">
        <v>0</v>
      </c>
      <c r="I18" s="61">
        <v>0</v>
      </c>
      <c r="J18" s="43">
        <v>0</v>
      </c>
      <c r="L18" s="4"/>
    </row>
    <row r="19" spans="1:12" ht="15" customHeight="1">
      <c r="A19" s="18" t="s">
        <v>142</v>
      </c>
      <c r="B19" s="19">
        <v>501</v>
      </c>
      <c r="C19" s="71">
        <v>249700</v>
      </c>
      <c r="D19" s="61">
        <v>272500</v>
      </c>
      <c r="E19" s="61">
        <v>272477.12</v>
      </c>
      <c r="F19" s="43">
        <f t="shared" si="1"/>
        <v>0.9999160366972477</v>
      </c>
      <c r="G19" s="21">
        <v>14400</v>
      </c>
      <c r="H19" s="73">
        <v>14400</v>
      </c>
      <c r="I19" s="61">
        <v>0</v>
      </c>
      <c r="J19" s="43">
        <f>I19/H19</f>
        <v>0</v>
      </c>
      <c r="L19" s="4"/>
    </row>
    <row r="20" spans="1:10" ht="15" customHeight="1">
      <c r="A20" s="18" t="s">
        <v>125</v>
      </c>
      <c r="B20" s="19">
        <v>501</v>
      </c>
      <c r="C20" s="71">
        <v>490000</v>
      </c>
      <c r="D20" s="61">
        <v>715100</v>
      </c>
      <c r="E20" s="61">
        <v>715062</v>
      </c>
      <c r="F20" s="43">
        <f t="shared" si="1"/>
        <v>0.99994686057894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282000</v>
      </c>
      <c r="D21" s="72">
        <v>372200</v>
      </c>
      <c r="E21" s="72">
        <v>372205.38</v>
      </c>
      <c r="F21" s="43">
        <f t="shared" si="1"/>
        <v>1.0000144545943042</v>
      </c>
      <c r="G21" s="123">
        <v>13200</v>
      </c>
      <c r="H21" s="75">
        <v>15500</v>
      </c>
      <c r="I21" s="72">
        <v>15436</v>
      </c>
      <c r="J21" s="43">
        <f>I21/H21</f>
        <v>0.9958709677419355</v>
      </c>
    </row>
    <row r="22" spans="1:10" ht="15" customHeight="1">
      <c r="A22" s="10" t="s">
        <v>127</v>
      </c>
      <c r="B22" s="11">
        <v>502</v>
      </c>
      <c r="C22" s="74">
        <v>130000</v>
      </c>
      <c r="D22" s="72">
        <v>196300</v>
      </c>
      <c r="E22" s="72">
        <v>196241</v>
      </c>
      <c r="F22" s="43">
        <f>E22/D22</f>
        <v>0.9996994396332145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>
      <c r="A23" s="10" t="s">
        <v>128</v>
      </c>
      <c r="B23" s="11">
        <v>502</v>
      </c>
      <c r="C23" s="74">
        <v>110000</v>
      </c>
      <c r="D23" s="72">
        <v>131500</v>
      </c>
      <c r="E23" s="72">
        <v>131439.28</v>
      </c>
      <c r="F23" s="43">
        <f>E23/D23</f>
        <v>0.9995382509505704</v>
      </c>
      <c r="G23" s="123">
        <v>12000</v>
      </c>
      <c r="H23" s="75">
        <v>12000</v>
      </c>
      <c r="I23" s="72">
        <v>7743</v>
      </c>
      <c r="J23" s="43">
        <f>I23/H23</f>
        <v>0.64525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13000</v>
      </c>
      <c r="D26" s="72">
        <v>44800</v>
      </c>
      <c r="E26" s="72">
        <v>44788.57</v>
      </c>
      <c r="F26" s="43">
        <f t="shared" si="1"/>
        <v>0.9997448660714285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8700</v>
      </c>
      <c r="E27" s="72">
        <v>8675</v>
      </c>
      <c r="F27" s="43">
        <f t="shared" si="1"/>
        <v>0.9971264367816092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44300</v>
      </c>
      <c r="D29" s="72">
        <v>338200</v>
      </c>
      <c r="E29" s="72">
        <v>338148.44</v>
      </c>
      <c r="F29" s="43">
        <f t="shared" si="1"/>
        <v>0.9998475458308693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80000</v>
      </c>
      <c r="D30" s="72">
        <v>294700</v>
      </c>
      <c r="E30" s="72">
        <v>222200</v>
      </c>
      <c r="F30" s="43">
        <f t="shared" si="1"/>
        <v>0.7539871055310485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27200</v>
      </c>
      <c r="D31" s="72">
        <v>102200</v>
      </c>
      <c r="E31" s="72">
        <v>75056</v>
      </c>
      <c r="F31" s="43">
        <f t="shared" si="1"/>
        <v>0.7344031311154599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1600</v>
      </c>
      <c r="D32" s="72">
        <v>7500</v>
      </c>
      <c r="E32" s="72">
        <v>7421</v>
      </c>
      <c r="F32" s="43">
        <f t="shared" si="1"/>
        <v>0.9894666666666667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28200</v>
      </c>
      <c r="E33" s="72">
        <v>28133.68</v>
      </c>
      <c r="F33" s="43">
        <f>E33/D33</f>
        <v>0.9976482269503546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60800</v>
      </c>
      <c r="D39" s="72">
        <v>-49500</v>
      </c>
      <c r="E39" s="72">
        <v>-49497</v>
      </c>
      <c r="F39" s="43">
        <f>E39/D39</f>
        <v>0.9999393939393939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50.75</v>
      </c>
      <c r="F40" s="43">
        <f>E40/D40</f>
        <v>0.5075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1570900</v>
      </c>
      <c r="D41" s="50">
        <f>SUM(D8:D16)</f>
        <v>2571600</v>
      </c>
      <c r="E41" s="50">
        <f>SUM(E8:E16)</f>
        <v>2524205.39</v>
      </c>
      <c r="F41" s="51">
        <f t="shared" si="1"/>
        <v>0.9815699914450148</v>
      </c>
      <c r="G41" s="52">
        <f>SUM(G8:G16)</f>
        <v>69600</v>
      </c>
      <c r="H41" s="52">
        <f>SUM(H8:H16)</f>
        <v>69600</v>
      </c>
      <c r="I41" s="53">
        <f>SUM(I8:I16)</f>
        <v>67615</v>
      </c>
      <c r="J41" s="51">
        <f>I41/H41</f>
        <v>0.9714798850574713</v>
      </c>
    </row>
    <row r="42" spans="1:10" ht="15" customHeight="1" thickBot="1">
      <c r="A42" s="13" t="s">
        <v>21</v>
      </c>
      <c r="B42" s="16"/>
      <c r="C42" s="54">
        <f>-SUM(C18:C40)</f>
        <v>-1570900</v>
      </c>
      <c r="D42" s="54">
        <f>-SUM(D18:D40)</f>
        <v>-2571600</v>
      </c>
      <c r="E42" s="54">
        <f>-SUM(E18:E40)</f>
        <v>-2471486.5100000002</v>
      </c>
      <c r="F42" s="43">
        <f t="shared" si="1"/>
        <v>0.961069571473013</v>
      </c>
      <c r="G42" s="55">
        <f>-SUM(G18:G40)</f>
        <v>-39600</v>
      </c>
      <c r="H42" s="55">
        <f>-SUM(H18:H40)</f>
        <v>-41900</v>
      </c>
      <c r="I42" s="56">
        <f>-SUM(I18:I40)</f>
        <v>-23179</v>
      </c>
      <c r="J42" s="43">
        <f>I42/H42</f>
        <v>0.5531980906921241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52718.87999999989</v>
      </c>
      <c r="F43" s="59" t="s">
        <v>19</v>
      </c>
      <c r="G43" s="135">
        <f>+G41+G42</f>
        <v>30000</v>
      </c>
      <c r="H43" s="79">
        <f>+H41+H42</f>
        <v>27700</v>
      </c>
      <c r="I43" s="79">
        <f>+I41+I42</f>
        <v>44436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97154.87999999989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D42" sqref="D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114</v>
      </c>
    </row>
    <row r="2" spans="1:9" ht="15">
      <c r="A2" s="29" t="s">
        <v>115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712500</v>
      </c>
      <c r="D8" s="22">
        <v>1004800</v>
      </c>
      <c r="E8" s="61">
        <v>1004820.8</v>
      </c>
      <c r="F8" s="43">
        <f>E8/D8</f>
        <v>1.0000207006369428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257600</v>
      </c>
      <c r="E9" s="64">
        <v>257600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162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340000</v>
      </c>
      <c r="D13" s="64">
        <v>371300</v>
      </c>
      <c r="E13" s="64">
        <v>371294</v>
      </c>
      <c r="F13" s="43">
        <f>E13/D13</f>
        <v>0.999983840560194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162">
        <v>630000</v>
      </c>
      <c r="D14" s="64">
        <v>630000</v>
      </c>
      <c r="E14" s="64">
        <v>626811.06</v>
      </c>
      <c r="F14" s="43">
        <f>E14/D14</f>
        <v>0.9949381904761906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thickBot="1">
      <c r="A15" s="190" t="s">
        <v>60</v>
      </c>
      <c r="B15" s="201"/>
      <c r="C15" s="163">
        <v>0</v>
      </c>
      <c r="D15" s="70">
        <v>46000</v>
      </c>
      <c r="E15" s="67">
        <v>0</v>
      </c>
      <c r="F15" s="43">
        <f>E15/D15</f>
        <v>0</v>
      </c>
      <c r="G15" s="133">
        <v>70000</v>
      </c>
      <c r="H15" s="66">
        <v>130600</v>
      </c>
      <c r="I15" s="67">
        <v>130537</v>
      </c>
      <c r="J15" s="43">
        <f>I15/H15</f>
        <v>0.9995176110260336</v>
      </c>
    </row>
    <row r="16" spans="1:10" ht="15" customHeight="1" thickBot="1">
      <c r="A16" s="181" t="s">
        <v>90</v>
      </c>
      <c r="B16" s="182"/>
      <c r="C16" s="164">
        <v>0</v>
      </c>
      <c r="D16" s="70">
        <v>3600</v>
      </c>
      <c r="E16" s="70">
        <v>3573.54</v>
      </c>
      <c r="F16" s="43">
        <f>E16/D16</f>
        <v>0.99265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75000</v>
      </c>
      <c r="D18" s="72">
        <v>175600</v>
      </c>
      <c r="E18" s="61">
        <v>175601.08</v>
      </c>
      <c r="F18" s="43">
        <f aca="true" t="shared" si="1" ref="F18:F24">E18/D18</f>
        <v>1.0000061503416855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165500</v>
      </c>
      <c r="D19" s="61">
        <v>119100</v>
      </c>
      <c r="E19" s="61">
        <v>119026.64</v>
      </c>
      <c r="F19" s="43">
        <f t="shared" si="1"/>
        <v>0.9993840470193115</v>
      </c>
      <c r="G19" s="21">
        <v>0</v>
      </c>
      <c r="H19" s="21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630000</v>
      </c>
      <c r="D20" s="61">
        <v>664000</v>
      </c>
      <c r="E20" s="61">
        <v>663913.65</v>
      </c>
      <c r="F20" s="43">
        <f t="shared" si="1"/>
        <v>0.9998699548192771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243000</v>
      </c>
      <c r="D21" s="72">
        <v>413500</v>
      </c>
      <c r="E21" s="72">
        <v>366163.01</v>
      </c>
      <c r="F21" s="43">
        <f t="shared" si="1"/>
        <v>0.8855211850060459</v>
      </c>
      <c r="G21" s="123">
        <v>15000</v>
      </c>
      <c r="H21" s="123">
        <v>55900</v>
      </c>
      <c r="I21" s="72">
        <v>55820.5</v>
      </c>
      <c r="J21" s="43">
        <f>I21/H21</f>
        <v>0.9985778175313059</v>
      </c>
    </row>
    <row r="22" spans="1:10" ht="15" customHeight="1">
      <c r="A22" s="10" t="s">
        <v>127</v>
      </c>
      <c r="B22" s="11">
        <v>502</v>
      </c>
      <c r="C22" s="74">
        <v>130000</v>
      </c>
      <c r="D22" s="72">
        <v>158400</v>
      </c>
      <c r="E22" s="72">
        <v>158359.86</v>
      </c>
      <c r="F22" s="43">
        <f t="shared" si="1"/>
        <v>0.9997465909090908</v>
      </c>
      <c r="G22" s="123">
        <v>5000</v>
      </c>
      <c r="H22" s="123">
        <v>1200</v>
      </c>
      <c r="I22" s="72">
        <v>1111.5</v>
      </c>
      <c r="J22" s="43">
        <f>I22/H22</f>
        <v>0.92625</v>
      </c>
    </row>
    <row r="23" spans="1:10" ht="15" customHeight="1">
      <c r="A23" s="10" t="s">
        <v>128</v>
      </c>
      <c r="B23" s="11">
        <v>502</v>
      </c>
      <c r="C23" s="74">
        <v>100000</v>
      </c>
      <c r="D23" s="72">
        <v>107000</v>
      </c>
      <c r="E23" s="72">
        <v>105967</v>
      </c>
      <c r="F23" s="43">
        <f t="shared" si="1"/>
        <v>0.9903457943925233</v>
      </c>
      <c r="G23" s="123">
        <v>5000</v>
      </c>
      <c r="H23" s="123">
        <v>9200</v>
      </c>
      <c r="I23" s="72">
        <v>9201</v>
      </c>
      <c r="J23" s="43">
        <f>I23/H23</f>
        <v>1.0001086956521739</v>
      </c>
    </row>
    <row r="24" spans="1:10" ht="15" customHeight="1">
      <c r="A24" s="10" t="s">
        <v>129</v>
      </c>
      <c r="B24" s="11">
        <v>502</v>
      </c>
      <c r="C24" s="74">
        <v>100000</v>
      </c>
      <c r="D24" s="72">
        <v>84400</v>
      </c>
      <c r="E24" s="72">
        <v>84372.93</v>
      </c>
      <c r="F24" s="43">
        <f t="shared" si="1"/>
        <v>0.9996792654028435</v>
      </c>
      <c r="G24" s="123">
        <v>2000</v>
      </c>
      <c r="H24" s="123">
        <v>1200</v>
      </c>
      <c r="I24" s="72">
        <v>1208</v>
      </c>
      <c r="J24" s="43">
        <f>I24/H24</f>
        <v>1.0066666666666666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50000</v>
      </c>
      <c r="D26" s="72">
        <v>18500</v>
      </c>
      <c r="E26" s="72">
        <v>18408</v>
      </c>
      <c r="F26" s="43">
        <f aca="true" t="shared" si="2" ref="F26:F32">E26/D26</f>
        <v>0.9950270270270271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8500</v>
      </c>
      <c r="E27" s="72">
        <v>8455</v>
      </c>
      <c r="F27" s="43">
        <f t="shared" si="2"/>
        <v>0.9947058823529412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1000</v>
      </c>
      <c r="D28" s="72">
        <v>300</v>
      </c>
      <c r="E28" s="72">
        <v>300</v>
      </c>
      <c r="F28" s="43">
        <f t="shared" si="2"/>
        <v>1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150000</v>
      </c>
      <c r="D29" s="72">
        <v>261700</v>
      </c>
      <c r="E29" s="72">
        <v>261664.23</v>
      </c>
      <c r="F29" s="43">
        <f t="shared" si="2"/>
        <v>0.9998633167749331</v>
      </c>
      <c r="G29" s="123">
        <v>1000</v>
      </c>
      <c r="H29" s="123">
        <v>2000</v>
      </c>
      <c r="I29" s="72">
        <v>1920</v>
      </c>
      <c r="J29" s="43">
        <f>I29/H29</f>
        <v>0.96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189700</v>
      </c>
      <c r="E30" s="72">
        <v>189700</v>
      </c>
      <c r="F30" s="43">
        <f t="shared" si="2"/>
        <v>1</v>
      </c>
      <c r="G30" s="123">
        <v>0</v>
      </c>
      <c r="H30" s="123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64100</v>
      </c>
      <c r="E31" s="72">
        <v>64254</v>
      </c>
      <c r="F31" s="43">
        <f t="shared" si="2"/>
        <v>1.0024024960998439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6100</v>
      </c>
      <c r="E32" s="72">
        <v>5494</v>
      </c>
      <c r="F32" s="43">
        <f t="shared" si="2"/>
        <v>0.900655737704918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42400</v>
      </c>
      <c r="E38" s="72">
        <v>42420</v>
      </c>
      <c r="F38" s="43">
        <f>E38/D38</f>
        <v>1.0004716981132076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30000</v>
      </c>
      <c r="D39" s="72">
        <v>0</v>
      </c>
      <c r="E39" s="72">
        <v>0</v>
      </c>
      <c r="F39" s="43">
        <v>0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3">
        <v>0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1682500</v>
      </c>
      <c r="D41" s="50">
        <f>SUM(D8:D16)</f>
        <v>2313300</v>
      </c>
      <c r="E41" s="50">
        <f>SUM(E8:E16)</f>
        <v>2264099.4000000004</v>
      </c>
      <c r="F41" s="51">
        <f>E41/D41</f>
        <v>0.9787314226429777</v>
      </c>
      <c r="G41" s="52">
        <f>SUM(G8:G16)</f>
        <v>70000</v>
      </c>
      <c r="H41" s="52">
        <f>SUM(H8:H16)</f>
        <v>130600</v>
      </c>
      <c r="I41" s="53">
        <f>SUM(I8:I16)</f>
        <v>130537</v>
      </c>
      <c r="J41" s="51">
        <f>I41/H41</f>
        <v>0.9995176110260336</v>
      </c>
    </row>
    <row r="42" spans="1:10" ht="15" customHeight="1" thickBot="1">
      <c r="A42" s="13" t="s">
        <v>21</v>
      </c>
      <c r="B42" s="16"/>
      <c r="C42" s="54">
        <f>-SUM(C18:C40)</f>
        <v>-1682500</v>
      </c>
      <c r="D42" s="54">
        <f>-SUM(D18:D40)</f>
        <v>-2313300</v>
      </c>
      <c r="E42" s="54">
        <f>-SUM(E18:E40)</f>
        <v>-2264099.3999999994</v>
      </c>
      <c r="F42" s="43">
        <f>E42/D42</f>
        <v>0.9787314226429773</v>
      </c>
      <c r="G42" s="55">
        <f>-SUM(G18:G40)</f>
        <v>-28000</v>
      </c>
      <c r="H42" s="55">
        <f>-SUM(H18:H40)</f>
        <v>-69500</v>
      </c>
      <c r="I42" s="56">
        <f>-SUM(I18:I40)</f>
        <v>-69261</v>
      </c>
      <c r="J42" s="43">
        <f>I42/H42</f>
        <v>0.9965611510791367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42000</v>
      </c>
      <c r="H43" s="79">
        <f>+H41+H42</f>
        <v>61100</v>
      </c>
      <c r="I43" s="79">
        <f>+I41+I42</f>
        <v>61276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61276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4.25390625" style="5" customWidth="1"/>
    <col min="12" max="12" width="15.125" style="5" customWidth="1"/>
    <col min="13" max="13" width="9.125" style="5" customWidth="1"/>
    <col min="14" max="14" width="14.625" style="5" customWidth="1"/>
    <col min="15" max="16384" width="9.125" style="5" customWidth="1"/>
  </cols>
  <sheetData>
    <row r="1" spans="1:9" ht="15">
      <c r="A1" s="29" t="s">
        <v>52</v>
      </c>
      <c r="D1" s="183" t="s">
        <v>8</v>
      </c>
      <c r="E1" s="183"/>
      <c r="F1" s="183"/>
      <c r="G1" s="130"/>
      <c r="H1" s="30" t="s">
        <v>9</v>
      </c>
      <c r="I1" s="31">
        <v>45291</v>
      </c>
    </row>
    <row r="2" ht="13.5" thickBot="1">
      <c r="G2" s="129"/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40" t="s">
        <v>57</v>
      </c>
      <c r="B6" s="41"/>
      <c r="C6" s="41"/>
      <c r="D6" s="41"/>
      <c r="E6" s="41"/>
      <c r="F6" s="41"/>
      <c r="G6" s="136"/>
      <c r="H6" s="41"/>
      <c r="I6" s="41"/>
      <c r="J6" s="42"/>
    </row>
    <row r="7" spans="1:14" ht="15" customHeight="1">
      <c r="A7" s="188" t="s">
        <v>198</v>
      </c>
      <c r="B7" s="189"/>
      <c r="C7" s="24">
        <f>+'ZŠ Brdičkova 1878'!C7+'ZŠ Bronzová 2027'!C7+'ZŠ prof.O.Chlupa Fingerova 2186'!C7+'ZŠ Janského 2189'!C7+'ZŠ Klausova 2450'!C7+'ZŠ Kuncova 1580'!C7+'ZŠ Mezi Školami 2322'!C7+'ZŠ Mládí 135'!C7+'ZŠ Mohylová 1963'!C7+'ZŠ Trávníčkova 1744'!C7</f>
        <v>39357600</v>
      </c>
      <c r="D7" s="22">
        <f>+'ZŠ Brdičkova 1878'!D7+'ZŠ Bronzová 2027'!D7+'ZŠ prof.O.Chlupa Fingerova 2186'!D7+'ZŠ Janského 2189'!D7+'ZŠ Klausova 2450'!D7+'ZŠ Kuncova 1580'!D7+'ZŠ Mezi Školami 2322'!D7+'ZŠ Mládí 135'!D7+'ZŠ Mohylová 1963'!D7+'ZŠ Trávníčkova 1744'!D7</f>
        <v>45314200</v>
      </c>
      <c r="E7" s="121">
        <f>+'ZŠ Brdičkova 1878'!E7+'ZŠ Bronzová 2027'!E7+'ZŠ prof.O.Chlupa Fingerova 2186'!E7+'ZŠ Janského 2189'!E7+'ZŠ Klausova 2450'!E7+'ZŠ Kuncova 1580'!E7+'ZŠ Mezi Školami 2322'!E7+'ZŠ Mládí 135'!E7+'ZŠ Mohylová 1963'!E7+'ZŠ Trávníčkova 1744'!E7</f>
        <v>45313975.160000004</v>
      </c>
      <c r="F7" s="43">
        <f aca="true" t="shared" si="0" ref="F7:F16">E7/D7</f>
        <v>0.9999950381999463</v>
      </c>
      <c r="G7" s="24">
        <f>+'ZŠ Brdičkova 1878'!G7+'ZŠ Bronzová 2027'!G7+'ZŠ prof.O.Chlupa Fingerova 2186'!G7+'ZŠ Janského 2189'!G7+'ZŠ Klausova 2450'!G7+'ZŠ Kuncova 1580'!G7+'ZŠ Mezi Školami 2322'!G7+'ZŠ Mládí 135'!G7+'ZŠ Mohylová 1963'!G7+'ZŠ Trávníčkova 1744'!G7</f>
        <v>0</v>
      </c>
      <c r="H7" s="22">
        <f>+'ZŠ Brdičkova 1878'!H7+'ZŠ Bronzová 2027'!H7+'ZŠ prof.O.Chlupa Fingerova 2186'!H7+'ZŠ Janského 2189'!H7+'ZŠ Klausova 2450'!H7+'ZŠ Kuncova 1580'!H7+'ZŠ Mezi Školami 2322'!H7+'ZŠ Mládí 135'!H7+'ZŠ Mohylová 1963'!H7+'ZŠ Trávníčkova 1744'!H7</f>
        <v>0</v>
      </c>
      <c r="I7" s="121">
        <f>+'ZŠ Brdičkova 1878'!I7+'ZŠ Bronzová 2027'!I7+'ZŠ prof.O.Chlupa Fingerova 2186'!I7+'ZŠ Janského 2189'!I7+'ZŠ Klausova 2450'!I7+'ZŠ Kuncova 1580'!I7+'ZŠ Mezi Školami 2322'!I7+'ZŠ Mládí 135'!I7+'ZŠ Mohylová 1963'!I7+'ZŠ Trávníčkova 1744'!I7</f>
        <v>0</v>
      </c>
      <c r="J7" s="43">
        <f aca="true" t="shared" si="1" ref="J7:J16">IF(ISERR(I7/H7),0,I7/H7)</f>
        <v>0</v>
      </c>
      <c r="L7" s="44"/>
      <c r="M7" s="45"/>
      <c r="N7" s="44"/>
    </row>
    <row r="8" spans="1:14" ht="15" customHeight="1">
      <c r="A8" s="13" t="s">
        <v>197</v>
      </c>
      <c r="B8" s="20"/>
      <c r="C8" s="24">
        <f>+'ZŠ Brdičkova 1878'!C8+'ZŠ Bronzová 2027'!C8+'ZŠ prof.O.Chlupa Fingerova 2186'!C8+'ZŠ Janského 2189'!C8+'ZŠ Klausova 2450'!C8+'ZŠ Kuncova 1580'!C8+'ZŠ Mezi Školami 2322'!C8+'ZŠ Mládí 135'!C8+'ZŠ Mohylová 1963'!C8+'ZŠ Trávníčkova 1744'!C8</f>
        <v>0</v>
      </c>
      <c r="D8" s="22">
        <f>+'ZŠ Brdičkova 1878'!D8+'ZŠ Bronzová 2027'!D8+'ZŠ prof.O.Chlupa Fingerova 2186'!D8+'ZŠ Janského 2189'!D8+'ZŠ Klausova 2450'!D8+'ZŠ Kuncova 1580'!D8+'ZŠ Mezi Školami 2322'!D8+'ZŠ Mládí 135'!D8+'ZŠ Mohylová 1963'!D8+'ZŠ Trávníčkova 1744'!D8</f>
        <v>14047000</v>
      </c>
      <c r="E8" s="121">
        <f>+'ZŠ Brdičkova 1878'!E8+'ZŠ Bronzová 2027'!E8+'ZŠ prof.O.Chlupa Fingerova 2186'!E8+'ZŠ Janského 2189'!E8+'ZŠ Klausova 2450'!E8+'ZŠ Kuncova 1580'!E8+'ZŠ Mezi Školami 2322'!E8+'ZŠ Mládí 135'!E8+'ZŠ Mohylová 1963'!E8+'ZŠ Trávníčkova 1744'!E8</f>
        <v>14047000</v>
      </c>
      <c r="F8" s="46">
        <f>IF(ISERR(E8/D8),0,E8/D8)</f>
        <v>1</v>
      </c>
      <c r="G8" s="24">
        <f>+'ZŠ Brdičkova 1878'!G8+'ZŠ Bronzová 2027'!G8+'ZŠ prof.O.Chlupa Fingerova 2186'!G8+'ZŠ Janského 2189'!G8+'ZŠ Klausova 2450'!G8+'ZŠ Kuncova 1580'!G8+'ZŠ Mezi Školami 2322'!G8+'ZŠ Mládí 135'!G8+'ZŠ Mohylová 1963'!G8+'ZŠ Trávníčkova 1744'!G8</f>
        <v>0</v>
      </c>
      <c r="H8" s="22">
        <f>+'ZŠ Brdičkova 1878'!H8+'ZŠ Bronzová 2027'!H8+'ZŠ prof.O.Chlupa Fingerova 2186'!H8+'ZŠ Janského 2189'!H8+'ZŠ Klausova 2450'!H8+'ZŠ Kuncova 1580'!H8+'ZŠ Mezi Školami 2322'!H8+'ZŠ Mládí 135'!H8+'ZŠ Mohylová 1963'!H8+'ZŠ Trávníčkova 1744'!H8</f>
        <v>0</v>
      </c>
      <c r="I8" s="121">
        <f>+'ZŠ Brdičkova 1878'!I8+'ZŠ Bronzová 2027'!I8+'ZŠ prof.O.Chlupa Fingerova 2186'!I8+'ZŠ Janského 2189'!I8+'ZŠ Klausova 2450'!I8+'ZŠ Kuncova 1580'!I8+'ZŠ Mezi Školami 2322'!I8+'ZŠ Mládí 135'!I8+'ZŠ Mohylová 1963'!I8+'ZŠ Trávníčkova 1744'!I8</f>
        <v>0</v>
      </c>
      <c r="J8" s="46">
        <f t="shared" si="1"/>
        <v>0</v>
      </c>
      <c r="L8" s="44"/>
      <c r="N8" s="44"/>
    </row>
    <row r="9" spans="1:14" ht="15" customHeight="1">
      <c r="A9" s="13" t="s">
        <v>189</v>
      </c>
      <c r="B9" s="20"/>
      <c r="C9" s="24">
        <f>+'ZŠ Brdičkova 1878'!C9+'ZŠ Bronzová 2027'!C9+'ZŠ prof.O.Chlupa Fingerova 2186'!C9+'ZŠ Janského 2189'!C9+'ZŠ Klausova 2450'!C9+'ZŠ Kuncova 1580'!C9+'ZŠ Mezi Školami 2322'!C9+'ZŠ Mládí 135'!C9+'ZŠ Mohylová 1963'!C9+'ZŠ Trávníčkova 1744'!C9</f>
        <v>333600</v>
      </c>
      <c r="D9" s="22">
        <f>+'ZŠ Brdičkova 1878'!D9+'ZŠ Bronzová 2027'!D9+'ZŠ prof.O.Chlupa Fingerova 2186'!D9+'ZŠ Janského 2189'!D9+'ZŠ Klausova 2450'!D9+'ZŠ Kuncova 1580'!D9+'ZŠ Mezi Školami 2322'!D9+'ZŠ Mládí 135'!D9+'ZŠ Mohylová 1963'!D9+'ZŠ Trávníčkova 1744'!D9</f>
        <v>6323000</v>
      </c>
      <c r="E9" s="121">
        <f>+'ZŠ Brdičkova 1878'!E9+'ZŠ Bronzová 2027'!E9+'ZŠ prof.O.Chlupa Fingerova 2186'!E9+'ZŠ Janského 2189'!E9+'ZŠ Klausova 2450'!E9+'ZŠ Kuncova 1580'!E9+'ZŠ Mezi Školami 2322'!E9+'ZŠ Mládí 135'!E9+'ZŠ Mohylová 1963'!E9+'ZŠ Trávníčkova 1744'!E9</f>
        <v>6162601.27</v>
      </c>
      <c r="F9" s="43">
        <f t="shared" si="0"/>
        <v>0.9746324956507986</v>
      </c>
      <c r="G9" s="24">
        <f>+'ZŠ Brdičkova 1878'!G9+'ZŠ Bronzová 2027'!G9+'ZŠ prof.O.Chlupa Fingerova 2186'!G9+'ZŠ Janského 2189'!G9+'ZŠ Klausova 2450'!G9+'ZŠ Kuncova 1580'!G9+'ZŠ Mezi Školami 2322'!G9+'ZŠ Mládí 135'!G9+'ZŠ Mohylová 1963'!G9+'ZŠ Trávníčkova 1744'!G9</f>
        <v>0</v>
      </c>
      <c r="H9" s="22">
        <f>+'ZŠ Brdičkova 1878'!H9+'ZŠ Bronzová 2027'!H9+'ZŠ prof.O.Chlupa Fingerova 2186'!H9+'ZŠ Janského 2189'!H9+'ZŠ Klausova 2450'!H9+'ZŠ Kuncova 1580'!H9+'ZŠ Mezi Školami 2322'!H9+'ZŠ Mládí 135'!H9+'ZŠ Mohylová 1963'!H9+'ZŠ Trávníčkova 1744'!H9</f>
        <v>0</v>
      </c>
      <c r="I9" s="121">
        <f>+'ZŠ Brdičkova 1878'!I9+'ZŠ Bronzová 2027'!I9+'ZŠ prof.O.Chlupa Fingerova 2186'!I9+'ZŠ Janského 2189'!I9+'ZŠ Klausova 2450'!I9+'ZŠ Kuncova 1580'!I9+'ZŠ Mezi Školami 2322'!I9+'ZŠ Mládí 135'!I9+'ZŠ Mohylová 1963'!I9+'ZŠ Trávníčkova 1744'!I9</f>
        <v>0</v>
      </c>
      <c r="J9" s="46">
        <f>IF(ISERR(I9/H9),0,I9/H9)</f>
        <v>0</v>
      </c>
      <c r="L9" s="44"/>
      <c r="N9" s="44"/>
    </row>
    <row r="10" spans="1:14" ht="15" customHeight="1">
      <c r="A10" s="13" t="s">
        <v>230</v>
      </c>
      <c r="B10" s="16"/>
      <c r="C10" s="24">
        <f>+'ZŠ Brdičkova 1878'!C10+'ZŠ Bronzová 2027'!C10+'ZŠ prof.O.Chlupa Fingerova 2186'!C10+'ZŠ Janského 2189'!C10+'ZŠ Klausova 2450'!C10+'ZŠ Kuncova 1580'!C10+'ZŠ Mezi Školami 2322'!C10+'ZŠ Mládí 135'!C10+'ZŠ Mohylová 1963'!C10+'ZŠ Trávníčkova 1744'!C10</f>
        <v>0</v>
      </c>
      <c r="D10" s="22">
        <f>+'ZŠ Brdičkova 1878'!D10+'ZŠ Bronzová 2027'!D10+'ZŠ prof.O.Chlupa Fingerova 2186'!D10+'ZŠ Janského 2189'!D10+'ZŠ Klausova 2450'!D10+'ZŠ Kuncova 1580'!D10+'ZŠ Mezi Školami 2322'!D10+'ZŠ Mládí 135'!D10+'ZŠ Mohylová 1963'!D10+'ZŠ Trávníčkova 1744'!D10</f>
        <v>9266900</v>
      </c>
      <c r="E10" s="121">
        <f>+'ZŠ Brdičkova 1878'!E10+'ZŠ Bronzová 2027'!E10+'ZŠ prof.O.Chlupa Fingerova 2186'!E10+'ZŠ Janského 2189'!E10+'ZŠ Klausova 2450'!E10+'ZŠ Kuncova 1580'!E10+'ZŠ Mezi Školami 2322'!E10+'ZŠ Mládí 135'!E10+'ZŠ Mohylová 1963'!E10+'ZŠ Trávníčkova 1744'!E10</f>
        <v>8950668.52</v>
      </c>
      <c r="F10" s="43">
        <f t="shared" si="0"/>
        <v>0.9658751599779861</v>
      </c>
      <c r="G10" s="24">
        <f>+'ZŠ Brdičkova 1878'!G10+'ZŠ Bronzová 2027'!G10+'ZŠ prof.O.Chlupa Fingerova 2186'!G10+'ZŠ Janského 2189'!G10+'ZŠ Klausova 2450'!G10+'ZŠ Kuncova 1580'!G10+'ZŠ Mezi Školami 2322'!G10+'ZŠ Mládí 135'!G10+'ZŠ Mohylová 1963'!G10+'ZŠ Trávníčkova 1744'!G10</f>
        <v>0</v>
      </c>
      <c r="H10" s="22">
        <f>+'ZŠ Brdičkova 1878'!H10+'ZŠ Bronzová 2027'!H10+'ZŠ prof.O.Chlupa Fingerova 2186'!H10+'ZŠ Janského 2189'!H10+'ZŠ Klausova 2450'!H10+'ZŠ Kuncova 1580'!H10+'ZŠ Mezi Školami 2322'!H10+'ZŠ Mládí 135'!H10+'ZŠ Mohylová 1963'!H10+'ZŠ Trávníčkova 1744'!H10</f>
        <v>0</v>
      </c>
      <c r="I10" s="121">
        <f>+'ZŠ Brdičkova 1878'!I10+'ZŠ Bronzová 2027'!I10+'ZŠ prof.O.Chlupa Fingerova 2186'!I10+'ZŠ Janského 2189'!I10+'ZŠ Klausova 2450'!I10+'ZŠ Kuncova 1580'!I10+'ZŠ Mezi Školami 2322'!I10+'ZŠ Mládí 135'!I10+'ZŠ Mohylová 1963'!I10+'ZŠ Trávníčkova 1744'!I10</f>
        <v>0</v>
      </c>
      <c r="J10" s="46">
        <f>IF(ISERR(I10/H10),0,I10/H10)</f>
        <v>0</v>
      </c>
      <c r="L10" s="44"/>
      <c r="N10" s="44"/>
    </row>
    <row r="11" spans="1:14" ht="15" customHeight="1">
      <c r="A11" s="13" t="s">
        <v>176</v>
      </c>
      <c r="B11" s="16"/>
      <c r="C11" s="24">
        <f>+'ZŠ Brdičkova 1878'!C11+'ZŠ Bronzová 2027'!C11+'ZŠ prof.O.Chlupa Fingerova 2186'!C11+'ZŠ Janského 2189'!C11+'ZŠ Klausova 2450'!C11+'ZŠ Kuncova 1580'!C11+'ZŠ Mezi Školami 2322'!C11+'ZŠ Mládí 135'!C11+'ZŠ Mohylová 1963'!C12+'ZŠ Trávníčkova 1744'!C11</f>
        <v>0</v>
      </c>
      <c r="D11" s="22">
        <f>+'ZŠ Brdičkova 1878'!D11+'ZŠ Bronzová 2027'!D11+'ZŠ prof.O.Chlupa Fingerova 2186'!D11+'ZŠ Janského 2189'!D11+'ZŠ Klausova 2450'!D11+'ZŠ Kuncova 1580'!D11+'ZŠ Mezi Školami 2322'!D11+'ZŠ Mládí 135'!D11+'ZŠ Mohylová 1963'!D11+'ZŠ Trávníčkova 1744'!D11</f>
        <v>6068500</v>
      </c>
      <c r="E11" s="22">
        <f>+'ZŠ Brdičkova 1878'!E11+'ZŠ Bronzová 2027'!E11+'ZŠ prof.O.Chlupa Fingerova 2186'!E11+'ZŠ Janského 2189'!E11+'ZŠ Klausova 2450'!E11+'ZŠ Kuncova 1580'!E11+'ZŠ Mezi Školami 2322'!E11+'ZŠ Mládí 135'!E11+'ZŠ Mohylová 1963'!E11+'ZŠ Trávníčkova 1744'!E11</f>
        <v>5966754.48</v>
      </c>
      <c r="F11" s="46">
        <f>IF(ISERR(E11/D11),0,E11/D11)</f>
        <v>0.9832338271401501</v>
      </c>
      <c r="G11" s="24">
        <f>+'ZŠ Brdičkova 1878'!G11+'ZŠ Bronzová 2027'!G11+'ZŠ prof.O.Chlupa Fingerova 2186'!G11+'ZŠ Janského 2189'!G11+'ZŠ Klausova 2450'!G11+'ZŠ Kuncova 1580'!G11+'ZŠ Mezi Školami 2322'!G11+'ZŠ Mládí 135'!G11+'ZŠ Mohylová 1963'!G12+'ZŠ Trávníčkova 1744'!G11</f>
        <v>0</v>
      </c>
      <c r="H11" s="22">
        <f>+'ZŠ Brdičkova 1878'!H11+'ZŠ Bronzová 2027'!H11+'ZŠ prof.O.Chlupa Fingerova 2186'!H11+'ZŠ Janského 2189'!H11+'ZŠ Klausova 2450'!H11+'ZŠ Kuncova 1580'!H11+'ZŠ Mezi Školami 2322'!H11+'ZŠ Mládí 135'!H11+'ZŠ Mohylová 1963'!H12+'ZŠ Trávníčkova 1744'!H11</f>
        <v>0</v>
      </c>
      <c r="I11" s="121">
        <f>+'ZŠ Brdičkova 1878'!I11+'ZŠ Bronzová 2027'!I11+'ZŠ prof.O.Chlupa Fingerova 2186'!I11+'ZŠ Janského 2189'!I11+'ZŠ Klausova 2450'!I11+'ZŠ Kuncova 1580'!I11+'ZŠ Mezi Školami 2322'!I11+'ZŠ Mládí 135'!I11+'ZŠ Mohylová 1963'!I12+'ZŠ Trávníčkova 1744'!I11</f>
        <v>0</v>
      </c>
      <c r="J11" s="46">
        <f>IF(ISERR(I11/H11),0,I11/H11)</f>
        <v>0</v>
      </c>
      <c r="L11" s="44"/>
      <c r="N11" s="44"/>
    </row>
    <row r="12" spans="1:14" ht="15" customHeight="1">
      <c r="A12" s="13" t="s">
        <v>229</v>
      </c>
      <c r="B12" s="16"/>
      <c r="C12" s="24">
        <f>+'ZŠ Brdičkova 1878'!C12+'ZŠ Bronzová 2027'!C12+'ZŠ prof.O.Chlupa Fingerova 2186'!C12+'ZŠ Janského 2189'!C12+'ZŠ Klausova 2450'!C12+'ZŠ Kuncova 1580'!C12+'ZŠ Mezi Školami 2322'!C12+'ZŠ Mládí 135'!C12+'ZŠ Mohylová 1963'!C12+'ZŠ Trávníčkova 1744'!C12</f>
        <v>0</v>
      </c>
      <c r="D12" s="24">
        <f>+'ZŠ Brdičkova 1878'!D12+'ZŠ Bronzová 2027'!D12+'ZŠ prof.O.Chlupa Fingerova 2186'!D12+'ZŠ Janského 2189'!D12+'ZŠ Klausova 2450'!D12+'ZŠ Kuncova 1580'!D12+'ZŠ Mezi Školami 2322'!D12+'ZŠ Mládí 135'!D12+'ZŠ Mohylová 1963'!D12+'ZŠ Trávníčkova 1744'!D12</f>
        <v>2964900</v>
      </c>
      <c r="E12" s="24">
        <f>+'ZŠ Brdičkova 1878'!E12+'ZŠ Bronzová 2027'!E12+'ZŠ prof.O.Chlupa Fingerova 2186'!E12+'ZŠ Janského 2189'!E12+'ZŠ Klausova 2450'!E12+'ZŠ Kuncova 1580'!E12+'ZŠ Mezi Školami 2322'!E12+'ZŠ Mládí 135'!E12+'ZŠ Mohylová 1963'!E12+'ZŠ Trávníčkova 1744'!E12</f>
        <v>2963719.74</v>
      </c>
      <c r="F12" s="43">
        <f t="shared" si="0"/>
        <v>0.9996019224931701</v>
      </c>
      <c r="G12" s="24">
        <f>+'ZŠ Brdičkova 1878'!G12+'ZŠ Bronzová 2027'!G12+'ZŠ prof.O.Chlupa Fingerova 2186'!G12+'ZŠ Janského 2189'!G12+'ZŠ Klausova 2450'!G12+'ZŠ Kuncova 1580'!G12+'ZŠ Mezi Školami 2322'!G12+'ZŠ Mládí 135'!G12+'ZŠ Mohylová 1963'!G12+'ZŠ Trávníčkova 1744'!G12</f>
        <v>0</v>
      </c>
      <c r="H12" s="24">
        <f>+'ZŠ Brdičkova 1878'!H12+'ZŠ Bronzová 2027'!H12+'ZŠ prof.O.Chlupa Fingerova 2186'!H12+'ZŠ Janského 2189'!H12+'ZŠ Klausova 2450'!H12+'ZŠ Kuncova 1580'!H12+'ZŠ Mezi Školami 2322'!H12+'ZŠ Mládí 135'!H12+'ZŠ Mohylová 1963'!H12+'ZŠ Trávníčkova 1744'!H12</f>
        <v>0</v>
      </c>
      <c r="I12" s="24">
        <f>+'ZŠ Brdičkova 1878'!I12+'ZŠ Bronzová 2027'!I12+'ZŠ prof.O.Chlupa Fingerova 2186'!I12+'ZŠ Janského 2189'!I12+'ZŠ Klausova 2450'!I12+'ZŠ Kuncova 1580'!I12+'ZŠ Mezi Školami 2322'!I12+'ZŠ Mládí 135'!I12+'ZŠ Mohylová 1963'!I12+'ZŠ Trávníčkova 1744'!I12</f>
        <v>0</v>
      </c>
      <c r="J12" s="46">
        <f>IF(ISERR(I12/H12),0,I12/H12)</f>
        <v>0</v>
      </c>
      <c r="L12" s="44"/>
      <c r="N12" s="44"/>
    </row>
    <row r="13" spans="1:14" ht="15" customHeight="1">
      <c r="A13" s="190" t="s">
        <v>58</v>
      </c>
      <c r="B13" s="191"/>
      <c r="C13" s="24">
        <f>+'ZŠ Brdičkova 1878'!C13+'ZŠ Bronzová 2027'!C13+'ZŠ prof.O.Chlupa Fingerova 2186'!C13+'ZŠ Janského 2189'!C13+'ZŠ Klausova 2450'!C13+'ZŠ Kuncova 1580'!C13+'ZŠ Mezi Školami 2322'!C13+'ZŠ Mládí 135'!C13+'ZŠ Mohylová 1963'!C13+'ZŠ Trávníčkova 1744'!C13</f>
        <v>4139700</v>
      </c>
      <c r="D13" s="22">
        <f>+'ZŠ Brdičkova 1878'!D13+'ZŠ Bronzová 2027'!D13+'ZŠ prof.O.Chlupa Fingerova 2186'!D13+'ZŠ Janského 2189'!D13+'ZŠ Klausova 2450'!D13+'ZŠ Kuncova 1580'!D13+'ZŠ Mezi Školami 2322'!D13+'ZŠ Mládí 135'!D13+'ZŠ Mohylová 1963'!D13+'ZŠ Trávníčkova 1744'!D13</f>
        <v>5834200</v>
      </c>
      <c r="E13" s="121">
        <f>+'ZŠ Brdičkova 1878'!E13+'ZŠ Bronzová 2027'!E13+'ZŠ prof.O.Chlupa Fingerova 2186'!E13+'ZŠ Janského 2189'!E13+'ZŠ Klausova 2450'!E13+'ZŠ Kuncova 1580'!E13+'ZŠ Mezi Školami 2322'!E13+'ZŠ Mládí 135'!E13+'ZŠ Mohylová 1963'!E13+'ZŠ Trávníčkova 1744'!E13</f>
        <v>5655018</v>
      </c>
      <c r="F13" s="43">
        <f t="shared" si="0"/>
        <v>0.9692876486921943</v>
      </c>
      <c r="G13" s="24">
        <f>+'ZŠ Brdičkova 1878'!G13+'ZŠ Bronzová 2027'!G13+'ZŠ prof.O.Chlupa Fingerova 2186'!G13+'ZŠ Janského 2189'!G13+'ZŠ Klausova 2450'!G13+'ZŠ Kuncova 1580'!G13+'ZŠ Mezi Školami 2322'!G13+'ZŠ Mládí 135'!G13+'ZŠ Mohylová 1963'!G13+'ZŠ Trávníčkova 1744'!G13</f>
        <v>0</v>
      </c>
      <c r="H13" s="22">
        <f>+'ZŠ Brdičkova 1878'!H13+'ZŠ Bronzová 2027'!H13+'ZŠ prof.O.Chlupa Fingerova 2186'!H13+'ZŠ Janského 2189'!H13+'ZŠ Klausova 2450'!H13+'ZŠ Kuncova 1580'!H13+'ZŠ Mezi Školami 2322'!H13+'ZŠ Mládí 135'!H13+'ZŠ Mohylová 1963'!H13+'ZŠ Trávníčkova 1744'!H13</f>
        <v>0</v>
      </c>
      <c r="I13" s="121">
        <f>+'ZŠ Brdičkova 1878'!I13+'ZŠ Bronzová 2027'!I13+'ZŠ prof.O.Chlupa Fingerova 2186'!I13+'ZŠ Janského 2189'!I13+'ZŠ Klausova 2450'!I13+'ZŠ Kuncova 1580'!I13+'ZŠ Mezi Školami 2322'!I13+'ZŠ Mládí 135'!I13+'ZŠ Mohylová 1963'!I13+'ZŠ Trávníčkova 1744'!I13</f>
        <v>0</v>
      </c>
      <c r="J13" s="46">
        <f t="shared" si="1"/>
        <v>0</v>
      </c>
      <c r="L13" s="44"/>
      <c r="N13" s="44"/>
    </row>
    <row r="14" spans="1:14" ht="15" customHeight="1">
      <c r="A14" s="190" t="s">
        <v>59</v>
      </c>
      <c r="B14" s="192"/>
      <c r="C14" s="24">
        <f>+'ZŠ Brdičkova 1878'!C14+'ZŠ Bronzová 2027'!C14+'ZŠ prof.O.Chlupa Fingerova 2186'!C14+'ZŠ Janského 2189'!C14+'ZŠ Klausova 2450'!C14+'ZŠ Kuncova 1580'!C14+'ZŠ Mezi Školami 2322'!C14+'ZŠ Mládí 135'!C14+'ZŠ Mohylová 1963'!C14+'ZŠ Trávníčkova 1744'!C14</f>
        <v>30562000</v>
      </c>
      <c r="D14" s="22">
        <f>+'ZŠ Brdičkova 1878'!D14+'ZŠ Bronzová 2027'!D14+'ZŠ prof.O.Chlupa Fingerova 2186'!D14+'ZŠ Janského 2189'!D14+'ZŠ Klausova 2450'!D14+'ZŠ Kuncova 1580'!D14+'ZŠ Mezi Školami 2322'!D14+'ZŠ Mládí 135'!D14+'ZŠ Mohylová 1963'!D14+'ZŠ Trávníčkova 1744'!D14</f>
        <v>38792300</v>
      </c>
      <c r="E14" s="121">
        <f>+'ZŠ Brdičkova 1878'!E14+'ZŠ Bronzová 2027'!E14+'ZŠ prof.O.Chlupa Fingerova 2186'!E14+'ZŠ Janského 2189'!E14+'ZŠ Klausova 2450'!E14+'ZŠ Kuncova 1580'!E14+'ZŠ Mezi Školami 2322'!E14+'ZŠ Mládí 135'!E14+'ZŠ Mohylová 1963'!E14+'ZŠ Trávníčkova 1744'!E14</f>
        <v>38182088.199999996</v>
      </c>
      <c r="F14" s="43">
        <f t="shared" si="0"/>
        <v>0.9842697700316815</v>
      </c>
      <c r="G14" s="24">
        <f>+'ZŠ Brdičkova 1878'!G14+'ZŠ Bronzová 2027'!G14+'ZŠ prof.O.Chlupa Fingerova 2186'!G14+'ZŠ Janského 2189'!G14+'ZŠ Klausova 2450'!G14+'ZŠ Kuncova 1580'!G14+'ZŠ Mezi Školami 2322'!G14+'ZŠ Mládí 135'!G14+'ZŠ Mohylová 1963'!G14+'ZŠ Trávníčkova 1744'!G14</f>
        <v>0</v>
      </c>
      <c r="H14" s="22">
        <f>+'ZŠ Brdičkova 1878'!H14+'ZŠ Bronzová 2027'!H14+'ZŠ prof.O.Chlupa Fingerova 2186'!H14+'ZŠ Janského 2189'!H14+'ZŠ Klausova 2450'!H14+'ZŠ Kuncova 1580'!H14+'ZŠ Mezi Školami 2322'!H14+'ZŠ Mládí 135'!H14+'ZŠ Mohylová 1963'!H14+'ZŠ Trávníčkova 1744'!H14</f>
        <v>0</v>
      </c>
      <c r="I14" s="121">
        <f>+'ZŠ Brdičkova 1878'!I14+'ZŠ Bronzová 2027'!I14+'ZŠ prof.O.Chlupa Fingerova 2186'!I14+'ZŠ Janského 2189'!I14+'ZŠ Klausova 2450'!I14+'ZŠ Kuncova 1580'!I14+'ZŠ Mezi Školami 2322'!I14+'ZŠ Mládí 135'!I14+'ZŠ Mohylová 1963'!I14+'ZŠ Trávníčkova 1744'!I14</f>
        <v>0</v>
      </c>
      <c r="J14" s="46">
        <f t="shared" si="1"/>
        <v>0</v>
      </c>
      <c r="L14" s="44"/>
      <c r="N14" s="44"/>
    </row>
    <row r="15" spans="1:14" ht="15" customHeight="1">
      <c r="A15" s="13" t="s">
        <v>60</v>
      </c>
      <c r="B15" s="16"/>
      <c r="C15" s="24">
        <f>+'ZŠ Brdičkova 1878'!C15+'ZŠ Bronzová 2027'!C15+'ZŠ prof.O.Chlupa Fingerova 2186'!C15+'ZŠ Janského 2189'!C15+'ZŠ Klausova 2450'!C15+'ZŠ Kuncova 1580'!C15+'ZŠ Mezi Školami 2322'!C15+'ZŠ Mládí 135'!C15+'ZŠ Mohylová 1963'!C15+'ZŠ Trávníčkova 1744'!C15</f>
        <v>2373400</v>
      </c>
      <c r="D15" s="22">
        <f>+'ZŠ Brdičkova 1878'!D15+'ZŠ Bronzová 2027'!D15+'ZŠ prof.O.Chlupa Fingerova 2186'!D15+'ZŠ Janského 2189'!D15+'ZŠ Klausova 2450'!D15+'ZŠ Kuncova 1580'!D15+'ZŠ Mezi Školami 2322'!D15+'ZŠ Mládí 135'!D15+'ZŠ Mohylová 1963'!D15+'ZŠ Trávníčkova 1744'!D15</f>
        <v>20920000</v>
      </c>
      <c r="E15" s="121">
        <f>+'ZŠ Brdičkova 1878'!E15+'ZŠ Bronzová 2027'!E15+'ZŠ prof.O.Chlupa Fingerova 2186'!E15+'ZŠ Janského 2189'!E15+'ZŠ Klausova 2450'!E15+'ZŠ Kuncova 1580'!E15+'ZŠ Mezi Školami 2322'!E15+'ZŠ Mládí 135'!E15+'ZŠ Mohylová 1963'!E15+'ZŠ Trávníčkova 1744'!E15</f>
        <v>20206886.530000005</v>
      </c>
      <c r="F15" s="43">
        <f t="shared" si="0"/>
        <v>0.9659123580305929</v>
      </c>
      <c r="G15" s="24">
        <f>+'ZŠ Brdičkova 1878'!G15+'ZŠ Bronzová 2027'!G15+'ZŠ prof.O.Chlupa Fingerova 2186'!G15+'ZŠ Janského 2189'!G15+'ZŠ Klausova 2450'!G15+'ZŠ Kuncova 1580'!G15+'ZŠ Mezi Školami 2322'!G15+'ZŠ Mládí 135'!G15+'ZŠ Mohylová 1963'!G15+'ZŠ Trávníčkova 1744'!G15</f>
        <v>13294000</v>
      </c>
      <c r="H15" s="22">
        <f>+'ZŠ Brdičkova 1878'!H15+'ZŠ Bronzová 2027'!H15+'ZŠ prof.O.Chlupa Fingerova 2186'!H15+'ZŠ Janského 2189'!H15+'ZŠ Klausova 2450'!H15+'ZŠ Kuncova 1580'!H15+'ZŠ Mezi Školami 2322'!H15+'ZŠ Mládí 135'!H15+'ZŠ Mohylová 1963'!H15+'ZŠ Trávníčkova 1744'!H15</f>
        <v>19368000</v>
      </c>
      <c r="I15" s="121">
        <f>+'ZŠ Brdičkova 1878'!I15+'ZŠ Bronzová 2027'!I15+'ZŠ prof.O.Chlupa Fingerova 2186'!I15+'ZŠ Janského 2189'!I15+'ZŠ Klausova 2450'!I15+'ZŠ Kuncova 1580'!I15+'ZŠ Mezi Školami 2322'!I15+'ZŠ Mládí 135'!I15+'ZŠ Mohylová 1963'!I15+'ZŠ Trávníčkova 1744'!I15</f>
        <v>19368047.560000002</v>
      </c>
      <c r="J15" s="43">
        <f>I15/H15</f>
        <v>1.000002455596861</v>
      </c>
      <c r="L15" s="44"/>
      <c r="N15" s="44"/>
    </row>
    <row r="16" spans="1:14" ht="15" customHeight="1" thickBot="1">
      <c r="A16" s="181" t="s">
        <v>228</v>
      </c>
      <c r="B16" s="182"/>
      <c r="C16" s="24">
        <f>+'ZŠ Brdičkova 1878'!C16+'ZŠ Bronzová 2027'!C16+'ZŠ prof.O.Chlupa Fingerova 2186'!C16+'ZŠ Janského 2189'!C16+'ZŠ Klausova 2450'!C16+'ZŠ Kuncova 1580'!C16+'ZŠ Mezi Školami 2322'!C16+'ZŠ Mládí 135'!C16+'ZŠ Mohylová 1963'!C16+'ZŠ Trávníčkova 1744'!C16</f>
        <v>0</v>
      </c>
      <c r="D16" s="23">
        <f>+'ZŠ Brdičkova 1878'!D16+'ZŠ Bronzová 2027'!D16+'ZŠ prof.O.Chlupa Fingerova 2186'!D16+'ZŠ Janského 2189'!D16+'ZŠ Klausova 2450'!D16+'ZŠ Kuncova 1580'!D16+'ZŠ Mezi Školami 2322'!D16+'ZŠ Mládí 135'!D16+'ZŠ Mohylová 1963'!D16+'ZŠ Trávníčkova 1744'!D16</f>
        <v>2976000</v>
      </c>
      <c r="E16" s="23">
        <f>+'ZŠ Brdičkova 1878'!E16+'ZŠ Bronzová 2027'!E16+'ZŠ prof.O.Chlupa Fingerova 2186'!E16+'ZŠ Janského 2189'!E16+'ZŠ Klausova 2450'!E16+'ZŠ Kuncova 1580'!E16+'ZŠ Mezi Školami 2322'!E16+'ZŠ Mládí 135'!E16+'ZŠ Mohylová 1963'!E16+'ZŠ Trávníčkova 1744'!E16</f>
        <v>2815771.51</v>
      </c>
      <c r="F16" s="43">
        <f t="shared" si="0"/>
        <v>0.9461597815860214</v>
      </c>
      <c r="G16" s="24">
        <f>+'ZŠ Brdičkova 1878'!G16+'ZŠ Bronzová 2027'!G16+'ZŠ prof.O.Chlupa Fingerova 2186'!G16+'ZŠ Janského 2189'!G16+'ZŠ Klausova 2450'!G16+'ZŠ Kuncova 1580'!G16+'ZŠ Mezi Školami 2322'!G16+'ZŠ Mládí 135'!G16+'ZŠ Mohylová 1963'!G16+'ZŠ Trávníčkova 1744'!G16</f>
        <v>0</v>
      </c>
      <c r="H16" s="23">
        <f>+'ZŠ Brdičkova 1878'!H16+'ZŠ Bronzová 2027'!H16+'ZŠ prof.O.Chlupa Fingerova 2186'!H16+'ZŠ Janského 2189'!H16+'ZŠ Klausova 2450'!H16+'ZŠ Kuncova 1580'!H16+'ZŠ Mezi Školami 2322'!H16+'ZŠ Mládí 135'!H16+'ZŠ Mohylová 1963'!H16+'ZŠ Trávníčkova 1744'!H16</f>
        <v>0</v>
      </c>
      <c r="I16" s="121">
        <f>+'ZŠ Brdičkova 1878'!I16+'ZŠ Bronzová 2027'!I16+'ZŠ prof.O.Chlupa Fingerova 2186'!I16+'ZŠ Janského 2189'!I16+'ZŠ Klausova 2450'!I16+'ZŠ Kuncova 1580'!I16+'ZŠ Mezi Školami 2322'!I16+'ZŠ Mládí 135'!I16+'ZŠ Mohylová 1963'!I16+'ZŠ Trávníčkova 1744'!I16</f>
        <v>0</v>
      </c>
      <c r="J16" s="47">
        <f t="shared" si="1"/>
        <v>0</v>
      </c>
      <c r="L16" s="44"/>
      <c r="N16" s="44"/>
    </row>
    <row r="17" spans="1:12" ht="15" customHeight="1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  <c r="L17" s="44"/>
    </row>
    <row r="18" spans="1:14" ht="15" customHeight="1">
      <c r="A18" s="18" t="s">
        <v>123</v>
      </c>
      <c r="B18" s="19">
        <v>558</v>
      </c>
      <c r="C18" s="24">
        <f>+'ZŠ Brdičkova 1878'!C18+'ZŠ Bronzová 2027'!C18+'ZŠ prof.O.Chlupa Fingerova 2186'!C18+'ZŠ Janského 2189'!C18+'ZŠ Klausova 2450'!C18+'ZŠ Kuncova 1580'!C18+'ZŠ Mezi Školami 2322'!C18+'ZŠ Mládí 135'!C18+'ZŠ Mohylová 1963'!C18+'ZŠ Trávníčkova 1744'!C18</f>
        <v>1241700</v>
      </c>
      <c r="D18" s="22">
        <f>+'ZŠ Brdičkova 1878'!D18+'ZŠ Bronzová 2027'!D18+'ZŠ prof.O.Chlupa Fingerova 2186'!D18+'ZŠ Janského 2189'!D18+'ZŠ Klausova 2450'!D18+'ZŠ Kuncova 1580'!D18+'ZŠ Mezi Školami 2322'!D18+'ZŠ Mládí 135'!D18+'ZŠ Mohylová 1963'!D18+'ZŠ Trávníčkova 1744'!D18</f>
        <v>10529700</v>
      </c>
      <c r="E18" s="121">
        <f>+'ZŠ Brdičkova 1878'!E18+'ZŠ Bronzová 2027'!E18+'ZŠ prof.O.Chlupa Fingerova 2186'!E18+'ZŠ Janského 2189'!E18+'ZŠ Klausova 2450'!E18+'ZŠ Kuncova 1580'!E18+'ZŠ Mezi Školami 2322'!E18+'ZŠ Mládí 135'!E18+'ZŠ Mohylová 1963'!E18+'ZŠ Trávníčkova 1744'!E18</f>
        <v>10339237.92</v>
      </c>
      <c r="F18" s="43">
        <f>E18/D18</f>
        <v>0.9819119177184535</v>
      </c>
      <c r="G18" s="24">
        <f>+'ZŠ Brdičkova 1878'!G18+'ZŠ Bronzová 2027'!G18+'ZŠ prof.O.Chlupa Fingerova 2186'!G18+'ZŠ Janského 2189'!G18+'ZŠ Klausova 2450'!G18+'ZŠ Kuncova 1580'!G18+'ZŠ Mezi Školami 2322'!G18+'ZŠ Mládí 135'!G18+'ZŠ Mohylová 1963'!G18+'ZŠ Trávníčkova 1744'!G18</f>
        <v>20300</v>
      </c>
      <c r="H18" s="22">
        <f>+'ZŠ Brdičkova 1878'!H18+'ZŠ Bronzová 2027'!H18+'ZŠ prof.O.Chlupa Fingerova 2186'!H18+'ZŠ Janského 2189'!H18+'ZŠ Klausova 2450'!H18+'ZŠ Kuncova 1580'!H18+'ZŠ Mezi Školami 2322'!H18+'ZŠ Mládí 135'!H18+'ZŠ Mohylová 1963'!H18+'ZŠ Trávníčkova 1744'!H18</f>
        <v>100400</v>
      </c>
      <c r="I18" s="121">
        <f>+'ZŠ Brdičkova 1878'!I18+'ZŠ Bronzová 2027'!I18+'ZŠ prof.O.Chlupa Fingerova 2186'!I18+'ZŠ Janského 2189'!I18+'ZŠ Klausova 2450'!I18+'ZŠ Kuncova 1580'!I18+'ZŠ Mezi Školami 2322'!I18+'ZŠ Mládí 135'!I18+'ZŠ Mohylová 1963'!I18+'ZŠ Trávníčkova 1744'!I18</f>
        <v>98928.61000000002</v>
      </c>
      <c r="J18" s="43">
        <f aca="true" t="shared" si="2" ref="J18:J42">I18/H18</f>
        <v>0.985344721115538</v>
      </c>
      <c r="L18" s="44"/>
      <c r="N18" s="44"/>
    </row>
    <row r="19" spans="1:14" ht="15" customHeight="1">
      <c r="A19" s="18" t="s">
        <v>124</v>
      </c>
      <c r="B19" s="19">
        <v>501</v>
      </c>
      <c r="C19" s="24">
        <f>+'ZŠ Brdičkova 1878'!C19+'ZŠ Bronzová 2027'!C19+'ZŠ prof.O.Chlupa Fingerova 2186'!C19+'ZŠ Janského 2189'!C19+'ZŠ Klausova 2450'!C19+'ZŠ Kuncova 1580'!C19+'ZŠ Mezi Školami 2322'!C19+'ZŠ Mládí 135'!C19+'ZŠ Mohylová 1963'!C19+'ZŠ Trávníčkova 1744'!C19</f>
        <v>3282700</v>
      </c>
      <c r="D19" s="22">
        <f>+'ZŠ Brdičkova 1878'!D19+'ZŠ Bronzová 2027'!D19+'ZŠ prof.O.Chlupa Fingerova 2186'!D19+'ZŠ Janského 2189'!D19+'ZŠ Klausova 2450'!D19+'ZŠ Kuncova 1580'!D19+'ZŠ Mezi Školami 2322'!D19+'ZŠ Mládí 135'!D19+'ZŠ Mohylová 1963'!D19+'ZŠ Trávníčkova 1744'!D19</f>
        <v>12100600</v>
      </c>
      <c r="E19" s="121">
        <f>+'ZŠ Brdičkova 1878'!E19+'ZŠ Bronzová 2027'!E19+'ZŠ prof.O.Chlupa Fingerova 2186'!E19+'ZŠ Janského 2189'!E19+'ZŠ Klausova 2450'!E19+'ZŠ Kuncova 1580'!E19+'ZŠ Mezi Školami 2322'!E19+'ZŠ Mládí 135'!E19+'ZŠ Mohylová 1963'!E19+'ZŠ Trávníčkova 1744'!E19</f>
        <v>11945113.329999998</v>
      </c>
      <c r="F19" s="43">
        <f aca="true" t="shared" si="3" ref="F19:F42">E19/D19</f>
        <v>0.9871504991488024</v>
      </c>
      <c r="G19" s="24">
        <f>+'ZŠ Brdičkova 1878'!G19+'ZŠ Bronzová 2027'!G19+'ZŠ prof.O.Chlupa Fingerova 2186'!G19+'ZŠ Janského 2189'!G19+'ZŠ Klausova 2450'!G19+'ZŠ Kuncova 1580'!G19+'ZŠ Mezi Školami 2322'!G19+'ZŠ Mládí 135'!G19+'ZŠ Mohylová 1963'!G19+'ZŠ Trávníčkova 1744'!G19</f>
        <v>299400</v>
      </c>
      <c r="H19" s="22">
        <f>+'ZŠ Brdičkova 1878'!H19+'ZŠ Bronzová 2027'!H19+'ZŠ prof.O.Chlupa Fingerova 2186'!H19+'ZŠ Janského 2189'!H19+'ZŠ Klausova 2450'!H19+'ZŠ Kuncova 1580'!H19+'ZŠ Mezi Školami 2322'!H19+'ZŠ Mládí 135'!H19+'ZŠ Mohylová 1963'!H19+'ZŠ Trávníčkova 1744'!H19</f>
        <v>606000</v>
      </c>
      <c r="I19" s="121">
        <f>+'ZŠ Brdičkova 1878'!I19+'ZŠ Bronzová 2027'!I19+'ZŠ prof.O.Chlupa Fingerova 2186'!I19+'ZŠ Janského 2189'!I19+'ZŠ Klausova 2450'!I19+'ZŠ Kuncova 1580'!I19+'ZŠ Mezi Školami 2322'!I19+'ZŠ Mládí 135'!I19+'ZŠ Mohylová 1963'!I19+'ZŠ Trávníčkova 1744'!I19</f>
        <v>593043.5</v>
      </c>
      <c r="J19" s="43">
        <f t="shared" si="2"/>
        <v>0.9786196369636964</v>
      </c>
      <c r="L19" s="44"/>
      <c r="N19" s="44"/>
    </row>
    <row r="20" spans="1:12" ht="15" customHeight="1">
      <c r="A20" s="18" t="s">
        <v>125</v>
      </c>
      <c r="B20" s="19">
        <v>501</v>
      </c>
      <c r="C20" s="24">
        <f>+'ZŠ Brdičkova 1878'!C20+'ZŠ Bronzová 2027'!C20+'ZŠ prof.O.Chlupa Fingerova 2186'!C20+'ZŠ Janského 2189'!C20+'ZŠ Klausova 2450'!C20+'ZŠ Kuncova 1580'!C20+'ZŠ Mezi Školami 2322'!C20+'ZŠ Mládí 135'!C20+'ZŠ Mohylová 1963'!C20+'ZŠ Trávníčkova 1744'!C20</f>
        <v>30450000</v>
      </c>
      <c r="D20" s="22">
        <f>+'ZŠ Brdičkova 1878'!D20+'ZŠ Bronzová 2027'!D20+'ZŠ prof.O.Chlupa Fingerova 2186'!D20+'ZŠ Janského 2189'!D20+'ZŠ Klausova 2450'!D20+'ZŠ Kuncova 1580'!D20+'ZŠ Mezi Školami 2322'!D20+'ZŠ Mládí 135'!D20+'ZŠ Mohylová 1963'!D20+'ZŠ Trávníčkova 1744'!D20</f>
        <v>37557500</v>
      </c>
      <c r="E20" s="121">
        <f>+'ZŠ Brdičkova 1878'!E20+'ZŠ Bronzová 2027'!E20+'ZŠ prof.O.Chlupa Fingerova 2186'!E20+'ZŠ Janského 2189'!E20+'ZŠ Klausova 2450'!E20+'ZŠ Kuncova 1580'!E20+'ZŠ Mezi Školami 2322'!E20+'ZŠ Mládí 135'!E20+'ZŠ Mohylová 1963'!E20+'ZŠ Trávníčkova 1744'!E20</f>
        <v>37474881.74</v>
      </c>
      <c r="F20" s="43">
        <f t="shared" si="3"/>
        <v>0.9978002193969248</v>
      </c>
      <c r="G20" s="24">
        <f>+'ZŠ Brdičkova 1878'!G20+'ZŠ Bronzová 2027'!G20+'ZŠ prof.O.Chlupa Fingerova 2186'!G20+'ZŠ Janského 2189'!G20+'ZŠ Klausova 2450'!G20+'ZŠ Kuncova 1580'!G20+'ZŠ Mezi Školami 2322'!G20+'ZŠ Mládí 135'!G20+'ZŠ Mohylová 1963'!G20+'ZŠ Trávníčkova 1744'!G20</f>
        <v>1060000</v>
      </c>
      <c r="H20" s="22">
        <f>+'ZŠ Brdičkova 1878'!H20+'ZŠ Bronzová 2027'!H20+'ZŠ prof.O.Chlupa Fingerova 2186'!H20+'ZŠ Janského 2189'!H20+'ZŠ Klausova 2450'!H20+'ZŠ Kuncova 1580'!H20+'ZŠ Mezi Školami 2322'!H20+'ZŠ Mládí 135'!H20+'ZŠ Mohylová 1963'!H20+'ZŠ Trávníčkova 1744'!H20</f>
        <v>1414800</v>
      </c>
      <c r="I20" s="121">
        <f>+'ZŠ Brdičkova 1878'!I20+'ZŠ Bronzová 2027'!I20+'ZŠ prof.O.Chlupa Fingerova 2186'!I20+'ZŠ Janského 2189'!I20+'ZŠ Klausova 2450'!I20+'ZŠ Kuncova 1580'!I20+'ZŠ Mezi Školami 2322'!I20+'ZŠ Mládí 135'!I20+'ZŠ Mohylová 1963'!I20+'ZŠ Trávníčkova 1744'!I20</f>
        <v>1296131.67</v>
      </c>
      <c r="J20" s="43">
        <f t="shared" si="2"/>
        <v>0.9161236005089058</v>
      </c>
      <c r="L20" s="44"/>
    </row>
    <row r="21" spans="1:14" ht="15" customHeight="1">
      <c r="A21" s="10" t="s">
        <v>126</v>
      </c>
      <c r="B21" s="11">
        <v>502</v>
      </c>
      <c r="C21" s="24">
        <f>+'ZŠ Brdičkova 1878'!C21+'ZŠ Bronzová 2027'!C21+'ZŠ prof.O.Chlupa Fingerova 2186'!C21+'ZŠ Janského 2189'!C21+'ZŠ Klausova 2450'!C21+'ZŠ Kuncova 1580'!C21+'ZŠ Mezi Školami 2322'!C21+'ZŠ Mládí 135'!C21+'ZŠ Mohylová 1963'!C21+'ZŠ Trávníčkova 1744'!C21</f>
        <v>9978300</v>
      </c>
      <c r="D21" s="22">
        <f>+'ZŠ Brdičkova 1878'!D21+'ZŠ Bronzová 2027'!D21+'ZŠ prof.O.Chlupa Fingerova 2186'!D21+'ZŠ Janského 2189'!D21+'ZŠ Klausova 2450'!D21+'ZŠ Kuncova 1580'!D21+'ZŠ Mezi Školami 2322'!D21+'ZŠ Mládí 135'!D21+'ZŠ Mohylová 1963'!D21+'ZŠ Trávníčkova 1744'!D21</f>
        <v>14799900</v>
      </c>
      <c r="E21" s="121">
        <f>+'ZŠ Brdičkova 1878'!E21+'ZŠ Bronzová 2027'!E21+'ZŠ prof.O.Chlupa Fingerova 2186'!E21+'ZŠ Janského 2189'!E21+'ZŠ Klausova 2450'!E21+'ZŠ Kuncova 1580'!E21+'ZŠ Mezi Školami 2322'!E21+'ZŠ Mládí 135'!E21+'ZŠ Mohylová 1963'!E21+'ZŠ Trávníčkova 1744'!E21</f>
        <v>14730768.589999998</v>
      </c>
      <c r="F21" s="43">
        <f t="shared" si="3"/>
        <v>0.9953289272224811</v>
      </c>
      <c r="G21" s="24">
        <f>+'ZŠ Brdičkova 1878'!G21+'ZŠ Bronzová 2027'!G21+'ZŠ prof.O.Chlupa Fingerova 2186'!G21+'ZŠ Janského 2189'!G21+'ZŠ Klausova 2450'!G21+'ZŠ Kuncova 1580'!G21+'ZŠ Mezi Školami 2322'!G21+'ZŠ Mládí 135'!G21+'ZŠ Mohylová 1963'!G21+'ZŠ Trávníčkova 1744'!G21</f>
        <v>1415600</v>
      </c>
      <c r="H21" s="22">
        <f>+'ZŠ Brdičkova 1878'!H21+'ZŠ Bronzová 2027'!H21+'ZŠ prof.O.Chlupa Fingerova 2186'!H21+'ZŠ Janského 2189'!H21+'ZŠ Klausova 2450'!H21+'ZŠ Kuncova 1580'!H21+'ZŠ Mezi Školami 2322'!H21+'ZŠ Mládí 135'!H21+'ZŠ Mohylová 1963'!H21+'ZŠ Trávníčkova 1744'!H21</f>
        <v>2215400</v>
      </c>
      <c r="I21" s="121">
        <f>+'ZŠ Brdičkova 1878'!I21+'ZŠ Bronzová 2027'!I21+'ZŠ prof.O.Chlupa Fingerova 2186'!I21+'ZŠ Janského 2189'!I21+'ZŠ Klausova 2450'!I21+'ZŠ Kuncova 1580'!I21+'ZŠ Mezi Školami 2322'!I21+'ZŠ Mládí 135'!I21+'ZŠ Mohylová 1963'!I21+'ZŠ Trávníčkova 1744'!I21</f>
        <v>2187821.6700000004</v>
      </c>
      <c r="J21" s="43">
        <f t="shared" si="2"/>
        <v>0.9875515347115646</v>
      </c>
      <c r="L21" s="44"/>
      <c r="N21" s="44"/>
    </row>
    <row r="22" spans="1:14" ht="15" customHeight="1">
      <c r="A22" s="10" t="s">
        <v>127</v>
      </c>
      <c r="B22" s="11">
        <v>502</v>
      </c>
      <c r="C22" s="24">
        <f>+'ZŠ Brdičkova 1878'!C22+'ZŠ Bronzová 2027'!C22+'ZŠ prof.O.Chlupa Fingerova 2186'!C22+'ZŠ Janského 2189'!C22+'ZŠ Klausova 2450'!C22+'ZŠ Kuncova 1580'!C22+'ZŠ Mezi Školami 2322'!C22+'ZŠ Mládí 135'!C22+'ZŠ Mohylová 1963'!C22+'ZŠ Trávníčkova 1744'!C22</f>
        <v>8777100</v>
      </c>
      <c r="D22" s="22">
        <f>+'ZŠ Brdičkova 1878'!D22+'ZŠ Bronzová 2027'!D22+'ZŠ prof.O.Chlupa Fingerova 2186'!D22+'ZŠ Janského 2189'!D22+'ZŠ Klausova 2450'!D22+'ZŠ Kuncova 1580'!D22+'ZŠ Mezi Školami 2322'!D22+'ZŠ Mládí 135'!D22+'ZŠ Mohylová 1963'!D22+'ZŠ Trávníčkova 1744'!D22</f>
        <v>9910200</v>
      </c>
      <c r="E22" s="121">
        <f>+'ZŠ Brdičkova 1878'!E22+'ZŠ Bronzová 2027'!E22+'ZŠ prof.O.Chlupa Fingerova 2186'!E22+'ZŠ Janského 2189'!E22+'ZŠ Klausova 2450'!E22+'ZŠ Kuncova 1580'!E22+'ZŠ Mezi Školami 2322'!E22+'ZŠ Mládí 135'!E22+'ZŠ Mohylová 1963'!E22+'ZŠ Trávníčkova 1744'!E22</f>
        <v>9909744.49</v>
      </c>
      <c r="F22" s="43">
        <f>E22/D22</f>
        <v>0.9999540362454845</v>
      </c>
      <c r="G22" s="24">
        <f>+'ZŠ Brdičkova 1878'!G22+'ZŠ Bronzová 2027'!G22+'ZŠ prof.O.Chlupa Fingerova 2186'!G22+'ZŠ Janského 2189'!G22+'ZŠ Klausova 2450'!G22+'ZŠ Kuncova 1580'!G22+'ZŠ Mezi Školami 2322'!G22+'ZŠ Mládí 135'!G22+'ZŠ Mohylová 1963'!G22+'ZŠ Trávníčkova 1744'!G22</f>
        <v>1638800</v>
      </c>
      <c r="H22" s="22">
        <f>+'ZŠ Brdičkova 1878'!H22+'ZŠ Bronzová 2027'!H22+'ZŠ prof.O.Chlupa Fingerova 2186'!H22+'ZŠ Janského 2189'!H22+'ZŠ Klausova 2450'!H22+'ZŠ Kuncova 1580'!H22+'ZŠ Mezi Školami 2322'!H22+'ZŠ Mládí 135'!H22+'ZŠ Mohylová 1963'!H22+'ZŠ Trávníčkova 1744'!H22</f>
        <v>2219900</v>
      </c>
      <c r="I22" s="121">
        <f>+'ZŠ Brdičkova 1878'!I22+'ZŠ Bronzová 2027'!I22+'ZŠ prof.O.Chlupa Fingerova 2186'!I22+'ZŠ Janského 2189'!I22+'ZŠ Klausova 2450'!I22+'ZŠ Kuncova 1580'!I22+'ZŠ Mezi Školami 2322'!I22+'ZŠ Mládí 135'!I22+'ZŠ Mohylová 1963'!I22+'ZŠ Trávníčkova 1744'!I22</f>
        <v>1884504.19</v>
      </c>
      <c r="J22" s="43">
        <f>I22/H22</f>
        <v>0.848914000630659</v>
      </c>
      <c r="L22" s="44"/>
      <c r="N22" s="44"/>
    </row>
    <row r="23" spans="1:14" ht="15" customHeight="1">
      <c r="A23" s="10" t="s">
        <v>128</v>
      </c>
      <c r="B23" s="11">
        <v>502</v>
      </c>
      <c r="C23" s="24">
        <f>+'ZŠ Brdičkova 1878'!C23+'ZŠ Bronzová 2027'!C23+'ZŠ prof.O.Chlupa Fingerova 2186'!C23+'ZŠ Janského 2189'!C23+'ZŠ Klausova 2450'!C23+'ZŠ Kuncova 1580'!C23+'ZŠ Mezi Školami 2322'!C23+'ZŠ Mládí 135'!C23+'ZŠ Mohylová 1963'!C23+'ZŠ Trávníčkova 1744'!C23</f>
        <v>3881000</v>
      </c>
      <c r="D23" s="22">
        <f>+'ZŠ Brdičkova 1878'!D23+'ZŠ Bronzová 2027'!D23+'ZŠ prof.O.Chlupa Fingerova 2186'!D23+'ZŠ Janského 2189'!D23+'ZŠ Klausova 2450'!D23+'ZŠ Kuncova 1580'!D23+'ZŠ Mezi Školami 2322'!D23+'ZŠ Mládí 135'!D23+'ZŠ Mohylová 1963'!D23+'ZŠ Trávníčkova 1744'!D23</f>
        <v>4442400</v>
      </c>
      <c r="E23" s="121">
        <f>+'ZŠ Brdičkova 1878'!E23+'ZŠ Bronzová 2027'!E23+'ZŠ prof.O.Chlupa Fingerova 2186'!E23+'ZŠ Janského 2189'!E23+'ZŠ Klausova 2450'!E23+'ZŠ Kuncova 1580'!E23+'ZŠ Mezi Školami 2322'!E23+'ZŠ Mládí 135'!E23+'ZŠ Mohylová 1963'!E23+'ZŠ Trávníčkova 1744'!E23</f>
        <v>4362213.930000001</v>
      </c>
      <c r="F23" s="43">
        <f>E23/D23</f>
        <v>0.9819498311723395</v>
      </c>
      <c r="G23" s="24">
        <f>+'ZŠ Brdičkova 1878'!G23+'ZŠ Bronzová 2027'!G23+'ZŠ prof.O.Chlupa Fingerova 2186'!G23+'ZŠ Janského 2189'!G23+'ZŠ Klausova 2450'!G23+'ZŠ Kuncova 1580'!G23+'ZŠ Mezi Školami 2322'!G23+'ZŠ Mládí 135'!G23+'ZŠ Mohylová 1963'!G23+'ZŠ Trávníčkova 1744'!G23</f>
        <v>797000</v>
      </c>
      <c r="H23" s="22">
        <f>+'ZŠ Brdičkova 1878'!H23+'ZŠ Bronzová 2027'!H23+'ZŠ prof.O.Chlupa Fingerova 2186'!H23+'ZŠ Janského 2189'!H23+'ZŠ Klausova 2450'!H23+'ZŠ Kuncova 1580'!H23+'ZŠ Mezi Školami 2322'!H23+'ZŠ Mládí 135'!H23+'ZŠ Mohylová 1963'!H23+'ZŠ Trávníčkova 1744'!H23</f>
        <v>951100</v>
      </c>
      <c r="I23" s="121">
        <f>+'ZŠ Brdičkova 1878'!I23+'ZŠ Bronzová 2027'!I23+'ZŠ prof.O.Chlupa Fingerova 2186'!I23+'ZŠ Janského 2189'!I23+'ZŠ Klausova 2450'!I23+'ZŠ Kuncova 1580'!I23+'ZŠ Mezi Školami 2322'!I23+'ZŠ Mládí 135'!I23+'ZŠ Mohylová 1963'!I23+'ZŠ Trávníčkova 1744'!I23</f>
        <v>878463.8099999999</v>
      </c>
      <c r="J23" s="43">
        <f>I23/H23</f>
        <v>0.9236292818841341</v>
      </c>
      <c r="L23" s="44"/>
      <c r="N23" s="44"/>
    </row>
    <row r="24" spans="1:14" ht="15" customHeight="1">
      <c r="A24" s="10" t="s">
        <v>129</v>
      </c>
      <c r="B24" s="11">
        <v>502</v>
      </c>
      <c r="C24" s="24">
        <f>+'ZŠ Brdičkova 1878'!C24+'ZŠ Bronzová 2027'!C24+'ZŠ prof.O.Chlupa Fingerova 2186'!C24+'ZŠ Janského 2189'!C24+'ZŠ Klausova 2450'!C24+'ZŠ Kuncova 1580'!C24+'ZŠ Mezi Školami 2322'!C24+'ZŠ Mládí 135'!C24+'ZŠ Mohylová 1963'!C24+'ZŠ Trávníčkova 1744'!C24</f>
        <v>573000</v>
      </c>
      <c r="D24" s="22">
        <f>+'ZŠ Brdičkova 1878'!D24+'ZŠ Bronzová 2027'!D24+'ZŠ prof.O.Chlupa Fingerova 2186'!D24+'ZŠ Janského 2189'!D24+'ZŠ Klausova 2450'!D24+'ZŠ Kuncova 1580'!D24+'ZŠ Mezi Školami 2322'!D24+'ZŠ Mládí 135'!D24+'ZŠ Mohylová 1963'!D24+'ZŠ Trávníčkova 1744'!D24</f>
        <v>802100</v>
      </c>
      <c r="E24" s="121">
        <f>+'ZŠ Brdičkova 1878'!E24+'ZŠ Bronzová 2027'!E24+'ZŠ prof.O.Chlupa Fingerova 2186'!E24+'ZŠ Janského 2189'!E24+'ZŠ Klausova 2450'!E24+'ZŠ Kuncova 1580'!E24+'ZŠ Mezi Školami 2322'!E24+'ZŠ Mládí 135'!E24+'ZŠ Mohylová 1963'!E24+'ZŠ Trávníčkova 1744'!E24</f>
        <v>784216.25</v>
      </c>
      <c r="F24" s="43">
        <f t="shared" si="3"/>
        <v>0.9777038399202095</v>
      </c>
      <c r="G24" s="24">
        <f>+'ZŠ Brdičkova 1878'!G24+'ZŠ Bronzová 2027'!G24+'ZŠ prof.O.Chlupa Fingerova 2186'!G24+'ZŠ Janského 2189'!G24+'ZŠ Klausova 2450'!G24+'ZŠ Kuncova 1580'!G24+'ZŠ Mezi Školami 2322'!G24+'ZŠ Mládí 135'!G24+'ZŠ Mohylová 1963'!G24+'ZŠ Trávníčkova 1744'!G24</f>
        <v>76400</v>
      </c>
      <c r="H24" s="22">
        <f>+'ZŠ Brdičkova 1878'!H24+'ZŠ Bronzová 2027'!H24+'ZŠ prof.O.Chlupa Fingerova 2186'!H24+'ZŠ Janského 2189'!H24+'ZŠ Klausova 2450'!H24+'ZŠ Kuncova 1580'!H24+'ZŠ Mezi Školami 2322'!H24+'ZŠ Mládí 135'!H24+'ZŠ Mohylová 1963'!H24+'ZŠ Trávníčkova 1744'!H24</f>
        <v>134700</v>
      </c>
      <c r="I24" s="121">
        <f>+'ZŠ Brdičkova 1878'!I24+'ZŠ Bronzová 2027'!I24+'ZŠ prof.O.Chlupa Fingerova 2186'!I24+'ZŠ Janského 2189'!I24+'ZŠ Klausova 2450'!I24+'ZŠ Kuncova 1580'!I24+'ZŠ Mezi Školami 2322'!I24+'ZŠ Mládí 135'!I24+'ZŠ Mohylová 1963'!I24+'ZŠ Trávníčkova 1744'!I24</f>
        <v>71082.04000000001</v>
      </c>
      <c r="J24" s="43">
        <f>I24/H24</f>
        <v>0.527706310319228</v>
      </c>
      <c r="L24" s="44"/>
      <c r="N24" s="44"/>
    </row>
    <row r="25" spans="1:14" ht="15" customHeight="1">
      <c r="A25" s="10" t="s">
        <v>130</v>
      </c>
      <c r="B25" s="11">
        <v>504</v>
      </c>
      <c r="C25" s="24">
        <f>+'ZŠ Brdičkova 1878'!C25+'ZŠ Bronzová 2027'!C25+'ZŠ prof.O.Chlupa Fingerova 2186'!C25+'ZŠ Janského 2189'!C25+'ZŠ Klausova 2450'!C25+'ZŠ Kuncova 1580'!C25+'ZŠ Mezi Školami 2322'!C25+'ZŠ Mládí 135'!C25+'ZŠ Mohylová 1963'!C25+'ZŠ Trávníčkova 1744'!C25</f>
        <v>15000</v>
      </c>
      <c r="D25" s="22">
        <f>+'ZŠ Brdičkova 1878'!D25+'ZŠ Bronzová 2027'!D25+'ZŠ prof.O.Chlupa Fingerova 2186'!D25+'ZŠ Janského 2189'!D25+'ZŠ Klausova 2450'!D25+'ZŠ Kuncova 1580'!D25+'ZŠ Mezi Školami 2322'!D25+'ZŠ Mládí 135'!D25+'ZŠ Mohylová 1963'!D25+'ZŠ Trávníčkova 1744'!D25</f>
        <v>40300</v>
      </c>
      <c r="E25" s="121">
        <f>+'ZŠ Brdičkova 1878'!E25+'ZŠ Bronzová 2027'!E25+'ZŠ prof.O.Chlupa Fingerova 2186'!E25+'ZŠ Janského 2189'!E25+'ZŠ Klausova 2450'!E25+'ZŠ Kuncova 1580'!E25+'ZŠ Mezi Školami 2322'!E25+'ZŠ Mládí 135'!E25+'ZŠ Mohylová 1963'!E25+'ZŠ Trávníčkova 1744'!E25</f>
        <v>40230.34</v>
      </c>
      <c r="F25" s="43">
        <f>E25/D25</f>
        <v>0.998271464019851</v>
      </c>
      <c r="G25" s="24">
        <f>+'ZŠ Brdičkova 1878'!G25+'ZŠ Bronzová 2027'!G25+'ZŠ prof.O.Chlupa Fingerova 2186'!G25+'ZŠ Janského 2189'!G25+'ZŠ Klausova 2450'!G25+'ZŠ Kuncova 1580'!G25+'ZŠ Mezi Školami 2322'!G25+'ZŠ Mládí 135'!G25+'ZŠ Mohylová 1963'!G25+'ZŠ Trávníčkova 1744'!G25</f>
        <v>47600</v>
      </c>
      <c r="H25" s="22">
        <f>+'ZŠ Brdičkova 1878'!H25+'ZŠ Bronzová 2027'!H25+'ZŠ prof.O.Chlupa Fingerova 2186'!H25+'ZŠ Janského 2189'!H25+'ZŠ Klausova 2450'!H25+'ZŠ Kuncova 1580'!H25+'ZŠ Mezi Školami 2322'!H25+'ZŠ Mládí 135'!H25+'ZŠ Mohylová 1963'!H25+'ZŠ Trávníčkova 1744'!H25</f>
        <v>101000</v>
      </c>
      <c r="I25" s="121">
        <f>+'ZŠ Brdičkova 1878'!I25+'ZŠ Bronzová 2027'!I25+'ZŠ prof.O.Chlupa Fingerova 2186'!I25+'ZŠ Janského 2189'!I25+'ZŠ Klausova 2450'!I25+'ZŠ Kuncova 1580'!I25+'ZŠ Mezi Školami 2322'!I25+'ZŠ Mládí 135'!I25+'ZŠ Mohylová 1963'!I25+'ZŠ Trávníčkova 1744'!I25</f>
        <v>68629</v>
      </c>
      <c r="J25" s="43">
        <f>I25/H25</f>
        <v>0.6794950495049505</v>
      </c>
      <c r="L25" s="44"/>
      <c r="N25" s="44"/>
    </row>
    <row r="26" spans="1:14" ht="15" customHeight="1">
      <c r="A26" s="10" t="s">
        <v>131</v>
      </c>
      <c r="B26" s="11">
        <v>511</v>
      </c>
      <c r="C26" s="24">
        <f>+'ZŠ Brdičkova 1878'!C26+'ZŠ Bronzová 2027'!C26+'ZŠ prof.O.Chlupa Fingerova 2186'!C26+'ZŠ Janského 2189'!C26+'ZŠ Klausova 2450'!C26+'ZŠ Kuncova 1580'!C26+'ZŠ Mezi Školami 2322'!C26+'ZŠ Mládí 135'!C26+'ZŠ Mohylová 1963'!C26+'ZŠ Trávníčkova 1744'!C26</f>
        <v>1585000</v>
      </c>
      <c r="D26" s="22">
        <f>+'ZŠ Brdičkova 1878'!D26+'ZŠ Bronzová 2027'!D26+'ZŠ prof.O.Chlupa Fingerova 2186'!D26+'ZŠ Janského 2189'!D26+'ZŠ Klausova 2450'!D26+'ZŠ Kuncova 1580'!D26+'ZŠ Mezi Školami 2322'!D26+'ZŠ Mládí 135'!D26+'ZŠ Mohylová 1963'!D26+'ZŠ Trávníčkova 1744'!D26</f>
        <v>3626100</v>
      </c>
      <c r="E26" s="121">
        <f>+'ZŠ Brdičkova 1878'!E26+'ZŠ Bronzová 2027'!E26+'ZŠ prof.O.Chlupa Fingerova 2186'!E26+'ZŠ Janského 2189'!E26+'ZŠ Klausova 2450'!E26+'ZŠ Kuncova 1580'!E26+'ZŠ Mezi Školami 2322'!E26+'ZŠ Mládí 135'!E26+'ZŠ Mohylová 1963'!E26+'ZŠ Trávníčkova 1744'!E26</f>
        <v>3624800.65</v>
      </c>
      <c r="F26" s="43">
        <f t="shared" si="3"/>
        <v>0.9996416673561126</v>
      </c>
      <c r="G26" s="24">
        <f>+'ZŠ Brdičkova 1878'!G26+'ZŠ Bronzová 2027'!G26+'ZŠ prof.O.Chlupa Fingerova 2186'!G26+'ZŠ Janského 2189'!G26+'ZŠ Klausova 2450'!G26+'ZŠ Kuncova 1580'!G26+'ZŠ Mezi Školami 2322'!G26+'ZŠ Mládí 135'!G26+'ZŠ Mohylová 1963'!G26+'ZŠ Trávníčkova 1744'!G26</f>
        <v>557000</v>
      </c>
      <c r="H26" s="22">
        <f>+'ZŠ Brdičkova 1878'!H26+'ZŠ Bronzová 2027'!H26+'ZŠ prof.O.Chlupa Fingerova 2186'!H26+'ZŠ Janského 2189'!H26+'ZŠ Klausova 2450'!H26+'ZŠ Kuncova 1580'!H26+'ZŠ Mezi Školami 2322'!H26+'ZŠ Mládí 135'!H26+'ZŠ Mohylová 1963'!H26+'ZŠ Trávníčkova 1744'!H26</f>
        <v>536600</v>
      </c>
      <c r="I26" s="121">
        <f>+'ZŠ Brdičkova 1878'!I26+'ZŠ Bronzová 2027'!I26+'ZŠ prof.O.Chlupa Fingerova 2186'!I26+'ZŠ Janského 2189'!I26+'ZŠ Klausova 2450'!I26+'ZŠ Kuncova 1580'!I26+'ZŠ Mezi Školami 2322'!I26+'ZŠ Mládí 135'!I26+'ZŠ Mohylová 1963'!I26+'ZŠ Trávníčkova 1744'!I26</f>
        <v>252045.14</v>
      </c>
      <c r="J26" s="43">
        <f t="shared" si="2"/>
        <v>0.46970767797241897</v>
      </c>
      <c r="L26" s="44"/>
      <c r="N26" s="44"/>
    </row>
    <row r="27" spans="1:14" ht="15" customHeight="1">
      <c r="A27" s="10" t="s">
        <v>141</v>
      </c>
      <c r="B27" s="11">
        <v>512</v>
      </c>
      <c r="C27" s="24">
        <f>+'ZŠ Brdičkova 1878'!C27+'ZŠ Bronzová 2027'!C27+'ZŠ prof.O.Chlupa Fingerova 2186'!C27+'ZŠ Janského 2189'!C27+'ZŠ Klausova 2450'!C27+'ZŠ Kuncova 1580'!C27+'ZŠ Mezi Školami 2322'!C27+'ZŠ Mládí 135'!C27+'ZŠ Mohylová 1963'!C27+'ZŠ Trávníčkova 1744'!C27</f>
        <v>103200</v>
      </c>
      <c r="D27" s="22">
        <f>+'ZŠ Brdičkova 1878'!D27+'ZŠ Bronzová 2027'!D27+'ZŠ prof.O.Chlupa Fingerova 2186'!D27+'ZŠ Janského 2189'!D27+'ZŠ Klausova 2450'!D27+'ZŠ Kuncova 1580'!D27+'ZŠ Mezi Školami 2322'!D27+'ZŠ Mládí 135'!D27+'ZŠ Mohylová 1963'!D27+'ZŠ Trávníčkova 1744'!D27</f>
        <v>91500</v>
      </c>
      <c r="E27" s="121">
        <f>+'ZŠ Brdičkova 1878'!E27+'ZŠ Bronzová 2027'!E27+'ZŠ prof.O.Chlupa Fingerova 2186'!E27+'ZŠ Janského 2189'!E27+'ZŠ Klausova 2450'!E27+'ZŠ Kuncova 1580'!E27+'ZŠ Mezi Školami 2322'!E27+'ZŠ Mládí 135'!E27+'ZŠ Mohylová 1963'!E27+'ZŠ Trávníčkova 1744'!E27</f>
        <v>91104</v>
      </c>
      <c r="F27" s="43">
        <f t="shared" si="3"/>
        <v>0.9956721311475409</v>
      </c>
      <c r="G27" s="24">
        <f>+'ZŠ Brdičkova 1878'!G27+'ZŠ Bronzová 2027'!G27+'ZŠ prof.O.Chlupa Fingerova 2186'!G27+'ZŠ Janského 2189'!G27+'ZŠ Klausova 2450'!G27+'ZŠ Kuncova 1580'!G27+'ZŠ Mezi Školami 2322'!G27+'ZŠ Mládí 135'!G27+'ZŠ Mohylová 1963'!G27+'ZŠ Trávníčkova 1744'!G27</f>
        <v>15000</v>
      </c>
      <c r="H27" s="22">
        <f>+'ZŠ Brdičkova 1878'!H27+'ZŠ Bronzová 2027'!H27+'ZŠ prof.O.Chlupa Fingerova 2186'!H27+'ZŠ Janského 2189'!H27+'ZŠ Klausova 2450'!H27+'ZŠ Kuncova 1580'!H27+'ZŠ Mezi Školami 2322'!H27+'ZŠ Mládí 135'!H27+'ZŠ Mohylová 1963'!H27+'ZŠ Trávníčkova 1744'!H27</f>
        <v>15000</v>
      </c>
      <c r="I27" s="121">
        <f>+'ZŠ Brdičkova 1878'!I27+'ZŠ Bronzová 2027'!I27+'ZŠ prof.O.Chlupa Fingerova 2186'!I27+'ZŠ Janského 2189'!I27+'ZŠ Klausova 2450'!I27+'ZŠ Kuncova 1580'!I27+'ZŠ Mezi Školami 2322'!I27+'ZŠ Mládí 135'!I27+'ZŠ Mohylová 1963'!I27+'ZŠ Trávníčkova 1744'!I27</f>
        <v>0</v>
      </c>
      <c r="J27" s="43">
        <f t="shared" si="2"/>
        <v>0</v>
      </c>
      <c r="L27" s="44"/>
      <c r="N27" s="44"/>
    </row>
    <row r="28" spans="1:14" ht="15" customHeight="1">
      <c r="A28" s="10" t="s">
        <v>132</v>
      </c>
      <c r="B28" s="11">
        <v>513</v>
      </c>
      <c r="C28" s="24">
        <f>+'ZŠ Brdičkova 1878'!C28+'ZŠ Bronzová 2027'!C28+'ZŠ prof.O.Chlupa Fingerova 2186'!C28+'ZŠ Janského 2189'!C28+'ZŠ Klausova 2450'!C28+'ZŠ Kuncova 1580'!C28+'ZŠ Mezi Školami 2322'!C28+'ZŠ Mládí 135'!C28+'ZŠ Mohylová 1963'!C28+'ZŠ Trávníčkova 1744'!C28</f>
        <v>35000</v>
      </c>
      <c r="D28" s="22">
        <f>+'ZŠ Brdičkova 1878'!D28+'ZŠ Bronzová 2027'!D28+'ZŠ prof.O.Chlupa Fingerova 2186'!D28+'ZŠ Janského 2189'!D28+'ZŠ Klausova 2450'!D28+'ZŠ Kuncova 1580'!D28+'ZŠ Mezi Školami 2322'!D28+'ZŠ Mládí 135'!D28+'ZŠ Mohylová 1963'!D28+'ZŠ Trávníčkova 1744'!D28</f>
        <v>56700</v>
      </c>
      <c r="E28" s="121">
        <f>+'ZŠ Brdičkova 1878'!E28+'ZŠ Bronzová 2027'!E28+'ZŠ prof.O.Chlupa Fingerova 2186'!E28+'ZŠ Janského 2189'!E28+'ZŠ Klausova 2450'!E28+'ZŠ Kuncova 1580'!E28+'ZŠ Mezi Školami 2322'!E28+'ZŠ Mládí 135'!E28+'ZŠ Mohylová 1963'!E28+'ZŠ Trávníčkova 1744'!E28</f>
        <v>52763.94</v>
      </c>
      <c r="F28" s="43">
        <f t="shared" si="3"/>
        <v>0.9305809523809524</v>
      </c>
      <c r="G28" s="24">
        <f>+'ZŠ Brdičkova 1878'!G28+'ZŠ Bronzová 2027'!G28+'ZŠ prof.O.Chlupa Fingerova 2186'!G28+'ZŠ Janského 2189'!G28+'ZŠ Klausova 2450'!G28+'ZŠ Kuncova 1580'!G28+'ZŠ Mezi Školami 2322'!G28+'ZŠ Mládí 135'!G28+'ZŠ Mohylová 1963'!G28+'ZŠ Trávníčkova 1744'!G28</f>
        <v>0</v>
      </c>
      <c r="H28" s="22">
        <f>+'ZŠ Brdičkova 1878'!H28+'ZŠ Bronzová 2027'!H28+'ZŠ prof.O.Chlupa Fingerova 2186'!H28+'ZŠ Janského 2189'!H28+'ZŠ Klausova 2450'!H28+'ZŠ Kuncova 1580'!H28+'ZŠ Mezi Školami 2322'!H28+'ZŠ Mládí 135'!H28+'ZŠ Mohylová 1963'!H28+'ZŠ Trávníčkova 1744'!H28</f>
        <v>0</v>
      </c>
      <c r="I28" s="121">
        <f>+'ZŠ Brdičkova 1878'!I28+'ZŠ Bronzová 2027'!I28+'ZŠ prof.O.Chlupa Fingerova 2186'!I28+'ZŠ Janského 2189'!I28+'ZŠ Klausova 2450'!I28+'ZŠ Kuncova 1580'!I28+'ZŠ Mezi Školami 2322'!I28+'ZŠ Mládí 135'!I28+'ZŠ Mohylová 1963'!I28+'ZŠ Trávníčkova 1744'!I28</f>
        <v>0</v>
      </c>
      <c r="J28" s="43">
        <v>0</v>
      </c>
      <c r="L28" s="44"/>
      <c r="N28" s="44"/>
    </row>
    <row r="29" spans="1:14" ht="15" customHeight="1">
      <c r="A29" s="10" t="s">
        <v>133</v>
      </c>
      <c r="B29" s="11">
        <v>518</v>
      </c>
      <c r="C29" s="24">
        <f>+'ZŠ Brdičkova 1878'!C29+'ZŠ Bronzová 2027'!C29+'ZŠ prof.O.Chlupa Fingerova 2186'!C29+'ZŠ Janského 2189'!C29+'ZŠ Klausova 2450'!C29+'ZŠ Kuncova 1580'!C29+'ZŠ Mezi Školami 2322'!C29+'ZŠ Mládí 135'!C29+'ZŠ Mohylová 1963'!C29+'ZŠ Trávníčkova 1744'!C29</f>
        <v>10347900</v>
      </c>
      <c r="D29" s="22">
        <f>+'ZŠ Brdičkova 1878'!D29+'ZŠ Bronzová 2027'!D29+'ZŠ prof.O.Chlupa Fingerova 2186'!D29+'ZŠ Janského 2189'!D29+'ZŠ Klausova 2450'!D29+'ZŠ Kuncova 1580'!D29+'ZŠ Mezi Školami 2322'!D29+'ZŠ Mládí 135'!D29+'ZŠ Mohylová 1963'!D29+'ZŠ Trávníčkova 1744'!D29</f>
        <v>33412000</v>
      </c>
      <c r="E29" s="121">
        <f>+'ZŠ Brdičkova 1878'!E29+'ZŠ Bronzová 2027'!E29+'ZŠ prof.O.Chlupa Fingerova 2186'!E29+'ZŠ Janského 2189'!E29+'ZŠ Klausova 2450'!E29+'ZŠ Kuncova 1580'!E29+'ZŠ Mezi Školami 2322'!E29+'ZŠ Mládí 135'!E29+'ZŠ Mohylová 1963'!E29+'ZŠ Trávníčkova 1744'!E29</f>
        <v>32891345.830000002</v>
      </c>
      <c r="F29" s="43">
        <f t="shared" si="3"/>
        <v>0.9844171504249971</v>
      </c>
      <c r="G29" s="24">
        <f>+'ZŠ Brdičkova 1878'!G29+'ZŠ Bronzová 2027'!G29+'ZŠ prof.O.Chlupa Fingerova 2186'!G29+'ZŠ Janského 2189'!G29+'ZŠ Klausova 2450'!G29+'ZŠ Kuncova 1580'!G29+'ZŠ Mezi Školami 2322'!G29+'ZŠ Mládí 135'!G29+'ZŠ Mohylová 1963'!G29+'ZŠ Trávníčkova 1744'!G29</f>
        <v>706600</v>
      </c>
      <c r="H29" s="22">
        <f>+'ZŠ Brdičkova 1878'!H29+'ZŠ Bronzová 2027'!H29+'ZŠ prof.O.Chlupa Fingerova 2186'!H29+'ZŠ Janského 2189'!H29+'ZŠ Klausova 2450'!H29+'ZŠ Kuncova 1580'!H29+'ZŠ Mezi Školami 2322'!H29+'ZŠ Mládí 135'!H29+'ZŠ Mohylová 1963'!H29+'ZŠ Trávníčkova 1744'!H29</f>
        <v>1470100</v>
      </c>
      <c r="I29" s="121">
        <f>+'ZŠ Brdičkova 1878'!I29+'ZŠ Bronzová 2027'!I29+'ZŠ prof.O.Chlupa Fingerova 2186'!I29+'ZŠ Janského 2189'!I29+'ZŠ Klausova 2450'!I29+'ZŠ Kuncova 1580'!I29+'ZŠ Mezi Školami 2322'!I29+'ZŠ Mládí 135'!I29+'ZŠ Mohylová 1963'!I29+'ZŠ Trávníčkova 1744'!I29</f>
        <v>1455892.6500000001</v>
      </c>
      <c r="J29" s="43">
        <f t="shared" si="2"/>
        <v>0.9903357934834366</v>
      </c>
      <c r="L29" s="44"/>
      <c r="N29" s="44"/>
    </row>
    <row r="30" spans="1:14" ht="15" customHeight="1">
      <c r="A30" s="10" t="s">
        <v>134</v>
      </c>
      <c r="B30" s="11">
        <v>521</v>
      </c>
      <c r="C30" s="24">
        <f>+'ZŠ Brdičkova 1878'!C30+'ZŠ Bronzová 2027'!C30+'ZŠ prof.O.Chlupa Fingerova 2186'!C30+'ZŠ Janského 2189'!C30+'ZŠ Klausova 2450'!C30+'ZŠ Kuncova 1580'!C30+'ZŠ Mezi Školami 2322'!C30+'ZŠ Mládí 135'!C30+'ZŠ Mohylová 1963'!C30+'ZŠ Trávníčkova 1744'!C30</f>
        <v>1398600</v>
      </c>
      <c r="D30" s="22">
        <f>+'ZŠ Brdičkova 1878'!D30+'ZŠ Bronzová 2027'!D30+'ZŠ prof.O.Chlupa Fingerova 2186'!D30+'ZŠ Janského 2189'!D30+'ZŠ Klausova 2450'!D30+'ZŠ Kuncova 1580'!D30+'ZŠ Mezi Školami 2322'!D30+'ZŠ Mládí 135'!D30+'ZŠ Mohylová 1963'!D30+'ZŠ Trávníčkova 1744'!D30</f>
        <v>13312500</v>
      </c>
      <c r="E30" s="121">
        <f>+'ZŠ Brdičkova 1878'!E30+'ZŠ Bronzová 2027'!E30+'ZŠ prof.O.Chlupa Fingerova 2186'!E30+'ZŠ Janského 2189'!E30+'ZŠ Klausova 2450'!E30+'ZŠ Kuncova 1580'!E30+'ZŠ Mezi Školami 2322'!E30+'ZŠ Mládí 135'!E30+'ZŠ Mohylová 1963'!E30+'ZŠ Trávníčkova 1744'!E30</f>
        <v>13359725</v>
      </c>
      <c r="F30" s="43">
        <f t="shared" si="3"/>
        <v>1.0035474178403756</v>
      </c>
      <c r="G30" s="24">
        <f>+'ZŠ Brdičkova 1878'!G30+'ZŠ Bronzová 2027'!G30+'ZŠ prof.O.Chlupa Fingerova 2186'!G30+'ZŠ Janského 2189'!G30+'ZŠ Klausova 2450'!G30+'ZŠ Kuncova 1580'!G30+'ZŠ Mezi Školami 2322'!G30+'ZŠ Mládí 135'!G30+'ZŠ Mohylová 1963'!G30+'ZŠ Trávníčkova 1744'!G30</f>
        <v>4040400</v>
      </c>
      <c r="H30" s="22">
        <f>+'ZŠ Brdičkova 1878'!H30+'ZŠ Bronzová 2027'!H30+'ZŠ prof.O.Chlupa Fingerova 2186'!H30+'ZŠ Janského 2189'!H30+'ZŠ Klausova 2450'!H30+'ZŠ Kuncova 1580'!H30+'ZŠ Mezi Školami 2322'!H30+'ZŠ Mládí 135'!H30+'ZŠ Mohylová 1963'!H30+'ZŠ Trávníčkova 1744'!H30</f>
        <v>4571400</v>
      </c>
      <c r="I30" s="121">
        <f>+'ZŠ Brdičkova 1878'!I30+'ZŠ Bronzová 2027'!I30+'ZŠ prof.O.Chlupa Fingerova 2186'!I30+'ZŠ Janského 2189'!I30+'ZŠ Klausova 2450'!I30+'ZŠ Kuncova 1580'!I30+'ZŠ Mezi Školami 2322'!I30+'ZŠ Mládí 135'!I30+'ZŠ Mohylová 1963'!I30+'ZŠ Trávníčkova 1744'!I30</f>
        <v>4573428</v>
      </c>
      <c r="J30" s="43">
        <f t="shared" si="2"/>
        <v>1.0004436277726736</v>
      </c>
      <c r="L30" s="44"/>
      <c r="N30" s="44"/>
    </row>
    <row r="31" spans="1:14" ht="15" customHeight="1">
      <c r="A31" s="10" t="s">
        <v>135</v>
      </c>
      <c r="B31" s="11">
        <v>524</v>
      </c>
      <c r="C31" s="24">
        <f>+'ZŠ Brdičkova 1878'!C31+'ZŠ Bronzová 2027'!C31+'ZŠ prof.O.Chlupa Fingerova 2186'!C31+'ZŠ Janského 2189'!C31+'ZŠ Klausova 2450'!C31+'ZŠ Kuncova 1580'!C31+'ZŠ Mezi Školami 2322'!C31+'ZŠ Mládí 135'!C31+'ZŠ Mohylová 1963'!C31+'ZŠ Trávníčkova 1744'!C31</f>
        <v>27100</v>
      </c>
      <c r="D31" s="22">
        <f>+'ZŠ Brdičkova 1878'!D31+'ZŠ Bronzová 2027'!D31+'ZŠ prof.O.Chlupa Fingerova 2186'!D31+'ZŠ Janského 2189'!D31+'ZŠ Klausova 2450'!D31+'ZŠ Kuncova 1580'!D31+'ZŠ Mezi Školami 2322'!D31+'ZŠ Mládí 135'!D31+'ZŠ Mohylová 1963'!D31+'ZŠ Trávníčkova 1744'!D31</f>
        <v>4101800</v>
      </c>
      <c r="E31" s="121">
        <f>+'ZŠ Brdičkova 1878'!E31+'ZŠ Bronzová 2027'!E31+'ZŠ prof.O.Chlupa Fingerova 2186'!E31+'ZŠ Janského 2189'!E31+'ZŠ Klausova 2450'!E31+'ZŠ Kuncova 1580'!E31+'ZŠ Mezi Školami 2322'!E31+'ZŠ Mládí 135'!E31+'ZŠ Mohylová 1963'!E31+'ZŠ Trávníčkova 1744'!E31</f>
        <v>4102340</v>
      </c>
      <c r="F31" s="43">
        <f t="shared" si="3"/>
        <v>1.000131649519723</v>
      </c>
      <c r="G31" s="24">
        <f>+'ZŠ Brdičkova 1878'!G31+'ZŠ Bronzová 2027'!G31+'ZŠ prof.O.Chlupa Fingerova 2186'!G31+'ZŠ Janského 2189'!G31+'ZŠ Klausova 2450'!G31+'ZŠ Kuncova 1580'!G31+'ZŠ Mezi Školami 2322'!G31+'ZŠ Mládí 135'!G31+'ZŠ Mohylová 1963'!G31+'ZŠ Trávníčkova 1744'!G31</f>
        <v>516600</v>
      </c>
      <c r="H31" s="22">
        <f>+'ZŠ Brdičkova 1878'!H31+'ZŠ Bronzová 2027'!H31+'ZŠ prof.O.Chlupa Fingerova 2186'!H31+'ZŠ Janského 2189'!H31+'ZŠ Klausova 2450'!H31+'ZŠ Kuncova 1580'!H31+'ZŠ Mezi Školami 2322'!H31+'ZŠ Mládí 135'!H31+'ZŠ Mohylová 1963'!H31+'ZŠ Trávníčkova 1744'!H31</f>
        <v>734100</v>
      </c>
      <c r="I31" s="121">
        <f>+'ZŠ Brdičkova 1878'!I31+'ZŠ Bronzová 2027'!I31+'ZŠ prof.O.Chlupa Fingerova 2186'!I31+'ZŠ Janského 2189'!I31+'ZŠ Klausova 2450'!I31+'ZŠ Kuncova 1580'!I31+'ZŠ Mezi Školami 2322'!I31+'ZŠ Mládí 135'!I31+'ZŠ Mohylová 1963'!I31+'ZŠ Trávníčkova 1744'!I31</f>
        <v>705139</v>
      </c>
      <c r="J31" s="43">
        <f t="shared" si="2"/>
        <v>0.9605489715297644</v>
      </c>
      <c r="L31" s="44"/>
      <c r="N31" s="44"/>
    </row>
    <row r="32" spans="1:14" ht="15" customHeight="1">
      <c r="A32" s="10" t="s">
        <v>206</v>
      </c>
      <c r="B32" s="11">
        <v>527</v>
      </c>
      <c r="C32" s="24">
        <f>+'ZŠ Brdičkova 1878'!C32+'ZŠ Bronzová 2027'!C32+'ZŠ prof.O.Chlupa Fingerova 2186'!C32+'ZŠ Janského 2189'!C32+'ZŠ Klausova 2450'!C32+'ZŠ Kuncova 1580'!C32+'ZŠ Mezi Školami 2322'!C32+'ZŠ Mládí 135'!C32+'ZŠ Mohylová 1963'!C32+'ZŠ Trávníčkova 1744'!C32</f>
        <v>26600</v>
      </c>
      <c r="D32" s="22">
        <f>+'ZŠ Brdičkova 1878'!D32+'ZŠ Bronzová 2027'!D32+'ZŠ prof.O.Chlupa Fingerova 2186'!D32+'ZŠ Janského 2189'!D32+'ZŠ Klausova 2450'!D32+'ZŠ Kuncova 1580'!D32+'ZŠ Mezi Školami 2322'!D32+'ZŠ Mládí 135'!D32+'ZŠ Mohylová 1963'!D32+'ZŠ Trávníčkova 1744'!D32</f>
        <v>781000</v>
      </c>
      <c r="E32" s="121">
        <f>+'ZŠ Brdičkova 1878'!E32+'ZŠ Bronzová 2027'!E32+'ZŠ prof.O.Chlupa Fingerova 2186'!E32+'ZŠ Janského 2189'!E32+'ZŠ Klausova 2450'!E32+'ZŠ Kuncova 1580'!E32+'ZŠ Mezi Školami 2322'!E32+'ZŠ Mládí 135'!E32+'ZŠ Mohylová 1963'!E32+'ZŠ Trávníčkova 1744'!E32</f>
        <v>780444.5099999999</v>
      </c>
      <c r="F32" s="43">
        <f t="shared" si="3"/>
        <v>0.9992887451984633</v>
      </c>
      <c r="G32" s="24">
        <f>+'ZŠ Brdičkova 1878'!G32+'ZŠ Bronzová 2027'!G32+'ZŠ prof.O.Chlupa Fingerova 2186'!G32+'ZŠ Janského 2189'!G32+'ZŠ Klausova 2450'!G32+'ZŠ Kuncova 1580'!G32+'ZŠ Mezi Školami 2322'!G32+'ZŠ Mládí 135'!G32+'ZŠ Mohylová 1963'!G32+'ZŠ Trávníčkova 1744'!G32</f>
        <v>6200</v>
      </c>
      <c r="H32" s="22">
        <f>+'ZŠ Brdičkova 1878'!H32+'ZŠ Bronzová 2027'!H32+'ZŠ prof.O.Chlupa Fingerova 2186'!H32+'ZŠ Janského 2189'!H32+'ZŠ Klausova 2450'!H32+'ZŠ Kuncova 1580'!H32+'ZŠ Mezi Školami 2322'!H32+'ZŠ Mládí 135'!H32+'ZŠ Mohylová 1963'!H32+'ZŠ Trávníčkova 1744'!H32</f>
        <v>20200</v>
      </c>
      <c r="I32" s="121">
        <f>+'ZŠ Brdičkova 1878'!I32+'ZŠ Bronzová 2027'!I32+'ZŠ prof.O.Chlupa Fingerova 2186'!I32+'ZŠ Janského 2189'!I32+'ZŠ Klausova 2450'!I32+'ZŠ Kuncova 1580'!I32+'ZŠ Mezi Školami 2322'!I32+'ZŠ Mládí 135'!I32+'ZŠ Mohylová 1963'!I32+'ZŠ Trávníčkova 1744'!I32</f>
        <v>17926.370000000003</v>
      </c>
      <c r="J32" s="43">
        <f t="shared" si="2"/>
        <v>0.8874440594059407</v>
      </c>
      <c r="L32" s="44"/>
      <c r="N32" s="44"/>
    </row>
    <row r="33" spans="1:14" ht="15" customHeight="1">
      <c r="A33" s="10" t="s">
        <v>136</v>
      </c>
      <c r="B33" s="11">
        <v>525</v>
      </c>
      <c r="C33" s="24">
        <f>+'ZŠ Brdičkova 1878'!C33+'ZŠ Bronzová 2027'!C33+'ZŠ prof.O.Chlupa Fingerova 2186'!C33+'ZŠ Janského 2189'!C33+'ZŠ Klausova 2450'!C33+'ZŠ Kuncova 1580'!C33+'ZŠ Mezi Školami 2322'!C33+'ZŠ Mládí 135'!C33+'ZŠ Mohylová 1963'!C33+'ZŠ Trávníčkova 1744'!C33</f>
        <v>0</v>
      </c>
      <c r="D33" s="22">
        <f>+'ZŠ Brdičkova 1878'!D33+'ZŠ Bronzová 2027'!D33+'ZŠ prof.O.Chlupa Fingerova 2186'!D33+'ZŠ Janského 2189'!D33+'ZŠ Klausova 2450'!D33+'ZŠ Kuncova 1580'!D33+'ZŠ Mezi Školami 2322'!D33+'ZŠ Mládí 135'!D33+'ZŠ Mohylová 1963'!D33+'ZŠ Trávníčkova 1744'!D33</f>
        <v>3900</v>
      </c>
      <c r="E33" s="121">
        <f>+'ZŠ Brdičkova 1878'!E33+'ZŠ Bronzová 2027'!E33+'ZŠ prof.O.Chlupa Fingerova 2186'!E33+'ZŠ Janského 2189'!E33+'ZŠ Klausova 2450'!E33+'ZŠ Kuncova 1580'!E33+'ZŠ Mezi Školami 2322'!E33+'ZŠ Mládí 135'!E33+'ZŠ Mohylová 1963'!E33+'ZŠ Trávníčkova 1744'!E33</f>
        <v>3476</v>
      </c>
      <c r="F33" s="43">
        <f t="shared" si="3"/>
        <v>0.8912820512820513</v>
      </c>
      <c r="G33" s="24">
        <f>+'ZŠ Brdičkova 1878'!G33+'ZŠ Bronzová 2027'!G33+'ZŠ prof.O.Chlupa Fingerova 2186'!G33+'ZŠ Janského 2189'!G33+'ZŠ Klausova 2450'!G33+'ZŠ Kuncova 1580'!G33+'ZŠ Mezi Školami 2322'!G33+'ZŠ Mládí 135'!G33+'ZŠ Mohylová 1963'!G33+'ZŠ Trávníčkova 1744'!G33</f>
        <v>1300</v>
      </c>
      <c r="H33" s="22">
        <f>+'ZŠ Brdičkova 1878'!H33+'ZŠ Bronzová 2027'!H33+'ZŠ prof.O.Chlupa Fingerova 2186'!H33+'ZŠ Janského 2189'!H33+'ZŠ Klausova 2450'!H33+'ZŠ Kuncova 1580'!H33+'ZŠ Mezi Školami 2322'!H33+'ZŠ Mládí 135'!H33+'ZŠ Mohylová 1963'!H33+'ZŠ Trávníčkova 1744'!H33</f>
        <v>11900</v>
      </c>
      <c r="I33" s="121">
        <f>+'ZŠ Brdičkova 1878'!I33+'ZŠ Bronzová 2027'!I33+'ZŠ prof.O.Chlupa Fingerova 2186'!I33+'ZŠ Janského 2189'!I33+'ZŠ Klausova 2450'!I33+'ZŠ Kuncova 1580'!I33+'ZŠ Mezi Školami 2322'!I33+'ZŠ Mládí 135'!I33+'ZŠ Mohylová 1963'!I33+'ZŠ Trávníčkova 1744'!I33</f>
        <v>7268</v>
      </c>
      <c r="J33" s="43">
        <f t="shared" si="2"/>
        <v>0.6107563025210084</v>
      </c>
      <c r="L33" s="44"/>
      <c r="N33" s="44"/>
    </row>
    <row r="34" spans="1:14" ht="15" customHeight="1">
      <c r="A34" s="10" t="s">
        <v>161</v>
      </c>
      <c r="B34" s="11">
        <v>528</v>
      </c>
      <c r="C34" s="24">
        <f>+'ZŠ Brdičkova 1878'!C34+'ZŠ Bronzová 2027'!C34+'ZŠ prof.O.Chlupa Fingerova 2186'!C34+'ZŠ Janského 2189'!C34+'ZŠ Klausova 2450'!C34+'ZŠ Kuncova 1580'!C34+'ZŠ Mezi Školami 2322'!C34+'ZŠ Mládí 135'!C34+'ZŠ Mohylová 1963'!C34+'ZŠ Trávníčkova 1744'!C34</f>
        <v>0</v>
      </c>
      <c r="D34" s="22">
        <f>+'ZŠ Brdičkova 1878'!D34+'ZŠ Bronzová 2027'!D34+'ZŠ prof.O.Chlupa Fingerova 2186'!D34+'ZŠ Janského 2189'!D34+'ZŠ Klausova 2450'!D34+'ZŠ Kuncova 1580'!D34+'ZŠ Mezi Školami 2322'!D34+'ZŠ Mládí 135'!D34+'ZŠ Mohylová 1963'!D34+'ZŠ Trávníčkova 1744'!D34</f>
        <v>0</v>
      </c>
      <c r="E34" s="121">
        <f>+'ZŠ Brdičkova 1878'!E34+'ZŠ Bronzová 2027'!E34+'ZŠ prof.O.Chlupa Fingerova 2186'!E34+'ZŠ Janského 2189'!E34+'ZŠ Klausova 2450'!E34+'ZŠ Kuncova 1580'!E34+'ZŠ Mezi Školami 2322'!E34+'ZŠ Mládí 135'!E34+'ZŠ Mohylová 1963'!E34+'ZŠ Trávníčkova 1744'!E34</f>
        <v>0</v>
      </c>
      <c r="F34" s="43">
        <v>0</v>
      </c>
      <c r="G34" s="24">
        <f>+'ZŠ Brdičkova 1878'!G34+'ZŠ Bronzová 2027'!G34+'ZŠ prof.O.Chlupa Fingerova 2186'!G34+'ZŠ Janského 2189'!G34+'ZŠ Klausova 2450'!G34+'ZŠ Kuncova 1580'!G34+'ZŠ Mezi Školami 2322'!G34+'ZŠ Mládí 135'!G34+'ZŠ Mohylová 1963'!G34+'ZŠ Trávníčkova 1744'!G34</f>
        <v>0</v>
      </c>
      <c r="H34" s="22">
        <f>+'ZŠ Brdičkova 1878'!H34+'ZŠ Bronzová 2027'!H34+'ZŠ prof.O.Chlupa Fingerova 2186'!H34+'ZŠ Janského 2189'!H34+'ZŠ Klausova 2450'!H34+'ZŠ Kuncova 1580'!H34+'ZŠ Mezi Školami 2322'!H34+'ZŠ Mládí 135'!H34+'ZŠ Mohylová 1963'!H34+'ZŠ Trávníčkova 1744'!H34</f>
        <v>0</v>
      </c>
      <c r="I34" s="121">
        <f>+'ZŠ Brdičkova 1878'!I34+'ZŠ Bronzová 2027'!I34+'ZŠ prof.O.Chlupa Fingerova 2186'!I34+'ZŠ Janského 2189'!I34+'ZŠ Klausova 2450'!I34+'ZŠ Kuncova 1580'!I34+'ZŠ Mezi Školami 2322'!I34+'ZŠ Mládí 135'!I34+'ZŠ Mohylová 1963'!I34+'ZŠ Trávníčkova 1744'!I34</f>
        <v>0</v>
      </c>
      <c r="J34" s="43">
        <v>0</v>
      </c>
      <c r="L34" s="44"/>
      <c r="N34" s="44"/>
    </row>
    <row r="35" spans="1:14" ht="15" customHeight="1">
      <c r="A35" s="10" t="s">
        <v>138</v>
      </c>
      <c r="B35" s="11">
        <v>538</v>
      </c>
      <c r="C35" s="24">
        <f>+'ZŠ Brdičkova 1878'!C35+'ZŠ Bronzová 2027'!C35+'ZŠ prof.O.Chlupa Fingerova 2186'!C35+'ZŠ Janského 2189'!C35+'ZŠ Klausova 2450'!C35+'ZŠ Kuncova 1580'!C35+'ZŠ Mezi Školami 2322'!C35+'ZŠ Mládí 135'!C35+'ZŠ Mohylová 1963'!C35+'ZŠ Trávníčkova 1744'!C35</f>
        <v>0</v>
      </c>
      <c r="D35" s="22">
        <f>+'ZŠ Brdičkova 1878'!D35+'ZŠ Bronzová 2027'!D35+'ZŠ prof.O.Chlupa Fingerova 2186'!D35+'ZŠ Janského 2189'!D35+'ZŠ Klausova 2450'!D35+'ZŠ Kuncova 1580'!D35+'ZŠ Mezi Školami 2322'!D35+'ZŠ Mládí 135'!D35+'ZŠ Mohylová 1963'!D35+'ZŠ Trávníčkova 1744'!D35</f>
        <v>29700</v>
      </c>
      <c r="E35" s="121">
        <f>+'ZŠ Brdičkova 1878'!E35+'ZŠ Bronzová 2027'!E35+'ZŠ prof.O.Chlupa Fingerova 2186'!E35+'ZŠ Janského 2189'!E35+'ZŠ Klausova 2450'!E35+'ZŠ Kuncova 1580'!E35+'ZŠ Mezi Školami 2322'!E35+'ZŠ Mládí 135'!E35+'ZŠ Mohylová 1963'!E35+'ZŠ Trávníčkova 1744'!E35</f>
        <v>29699</v>
      </c>
      <c r="F35" s="43">
        <v>0</v>
      </c>
      <c r="G35" s="24">
        <f>+'ZŠ Brdičkova 1878'!G35+'ZŠ Bronzová 2027'!G35+'ZŠ prof.O.Chlupa Fingerova 2186'!G35+'ZŠ Janského 2189'!G35+'ZŠ Klausova 2450'!G35+'ZŠ Kuncova 1580'!G35+'ZŠ Mezi Školami 2322'!G35+'ZŠ Mládí 135'!G35+'ZŠ Mohylová 1963'!G35+'ZŠ Trávníčkova 1744'!G35</f>
        <v>0</v>
      </c>
      <c r="H35" s="22">
        <f>+'ZŠ Brdičkova 1878'!H35+'ZŠ Bronzová 2027'!H35+'ZŠ prof.O.Chlupa Fingerova 2186'!H35+'ZŠ Janského 2189'!H35+'ZŠ Klausova 2450'!H35+'ZŠ Kuncova 1580'!H35+'ZŠ Mezi Školami 2322'!H35+'ZŠ Mládí 135'!H35+'ZŠ Mohylová 1963'!H35+'ZŠ Trávníčkova 1744'!H35</f>
        <v>0</v>
      </c>
      <c r="I35" s="121">
        <f>+'ZŠ Brdičkova 1878'!I35+'ZŠ Bronzová 2027'!I35+'ZŠ prof.O.Chlupa Fingerova 2186'!I35+'ZŠ Janského 2189'!I35+'ZŠ Klausova 2450'!I35+'ZŠ Kuncova 1580'!I35+'ZŠ Mezi Školami 2322'!I35+'ZŠ Mládí 135'!I35+'ZŠ Mohylová 1963'!I35+'ZŠ Trávníčkova 1744'!I35</f>
        <v>0</v>
      </c>
      <c r="J35" s="43">
        <v>0</v>
      </c>
      <c r="L35" s="44"/>
      <c r="N35" s="44"/>
    </row>
    <row r="36" spans="1:14" ht="15" customHeight="1">
      <c r="A36" s="10" t="s">
        <v>139</v>
      </c>
      <c r="B36" s="11">
        <v>541</v>
      </c>
      <c r="C36" s="24">
        <f>+'ZŠ Brdičkova 1878'!C36+'ZŠ Bronzová 2027'!C36+'ZŠ prof.O.Chlupa Fingerova 2186'!C36+'ZŠ Janského 2189'!C36+'ZŠ Klausova 2450'!C36+'ZŠ Kuncova 1580'!C36+'ZŠ Mezi Školami 2322'!C36+'ZŠ Mládí 135'!C36+'ZŠ Mohylová 1963'!C36+'ZŠ Trávníčkova 1744'!C36</f>
        <v>0</v>
      </c>
      <c r="D36" s="22">
        <f>+'ZŠ Brdičkova 1878'!D36+'ZŠ Bronzová 2027'!D36+'ZŠ prof.O.Chlupa Fingerova 2186'!D36+'ZŠ Janského 2189'!D36+'ZŠ Klausova 2450'!D36+'ZŠ Kuncova 1580'!D36+'ZŠ Mezi Školami 2322'!D36+'ZŠ Mládí 135'!D36+'ZŠ Mohylová 1963'!D36+'ZŠ Trávníčkova 1744'!D36</f>
        <v>0</v>
      </c>
      <c r="E36" s="121">
        <f>+'ZŠ Brdičkova 1878'!E36+'ZŠ Bronzová 2027'!E36+'ZŠ prof.O.Chlupa Fingerova 2186'!E36+'ZŠ Janského 2189'!E36+'ZŠ Klausova 2450'!E36+'ZŠ Kuncova 1580'!E36+'ZŠ Mezi Školami 2322'!E36+'ZŠ Mládí 135'!E36+'ZŠ Mohylová 1963'!E36+'ZŠ Trávníčkova 1744'!E36</f>
        <v>0</v>
      </c>
      <c r="F36" s="43">
        <v>0</v>
      </c>
      <c r="G36" s="24">
        <f>+'ZŠ Brdičkova 1878'!G36+'ZŠ Bronzová 2027'!G36+'ZŠ prof.O.Chlupa Fingerova 2186'!G36+'ZŠ Janského 2189'!G36+'ZŠ Klausova 2450'!G36+'ZŠ Kuncova 1580'!G36+'ZŠ Mezi Školami 2322'!G36+'ZŠ Mládí 135'!G36+'ZŠ Mohylová 1963'!G36+'ZŠ Trávníčkova 1744'!G36</f>
        <v>0</v>
      </c>
      <c r="H36" s="22">
        <f>+'ZŠ Brdičkova 1878'!H36+'ZŠ Bronzová 2027'!H36+'ZŠ prof.O.Chlupa Fingerova 2186'!H36+'ZŠ Janského 2189'!H36+'ZŠ Klausova 2450'!H36+'ZŠ Kuncova 1580'!H36+'ZŠ Mezi Školami 2322'!H36+'ZŠ Mládí 135'!H36+'ZŠ Mohylová 1963'!H36+'ZŠ Trávníčkova 1744'!H36</f>
        <v>0</v>
      </c>
      <c r="I36" s="121">
        <f>+'ZŠ Brdičkova 1878'!I36+'ZŠ Bronzová 2027'!I36+'ZŠ prof.O.Chlupa Fingerova 2186'!I36+'ZŠ Janského 2189'!I36+'ZŠ Klausova 2450'!I36+'ZŠ Kuncova 1580'!I36+'ZŠ Mezi Školami 2322'!I36+'ZŠ Mládí 135'!I36+'ZŠ Mohylová 1963'!I36+'ZŠ Trávníčkova 1744'!I36</f>
        <v>0</v>
      </c>
      <c r="J36" s="43">
        <v>0</v>
      </c>
      <c r="L36" s="44"/>
      <c r="N36" s="44"/>
    </row>
    <row r="37" spans="1:14" ht="15" customHeight="1">
      <c r="A37" s="10" t="s">
        <v>231</v>
      </c>
      <c r="B37" s="11">
        <v>547</v>
      </c>
      <c r="C37" s="24">
        <f>+'ZŠ Brdičkova 1878'!C37+'ZŠ Bronzová 2027'!C37+'ZŠ prof.O.Chlupa Fingerova 2186'!C37+'ZŠ Janského 2189'!C37+'ZŠ Klausova 2450'!C37+'ZŠ Kuncova 1580'!C37+'ZŠ Mezi Školami 2322'!C37+'ZŠ Mládí 135'!C37+'ZŠ Mohylová 1963'!C37+'ZŠ Trávníčkova 1744'!C37</f>
        <v>0</v>
      </c>
      <c r="D37" s="22">
        <f>+'ZŠ Brdičkova 1878'!D37+'ZŠ Bronzová 2027'!D37+'ZŠ prof.O.Chlupa Fingerova 2186'!D37+'ZŠ Janského 2189'!D37+'ZŠ Klausova 2450'!D37+'ZŠ Kuncova 1580'!D37+'ZŠ Mezi Školami 2322'!D37+'ZŠ Mládí 135'!D37+'ZŠ Mohylová 1963'!D37+'ZŠ Trávníčkova 1744'!D37</f>
        <v>11900</v>
      </c>
      <c r="E37" s="121">
        <f>+'ZŠ Brdičkova 1878'!E37+'ZŠ Bronzová 2027'!E37+'ZŠ prof.O.Chlupa Fingerova 2186'!E37+'ZŠ Janského 2189'!E37+'ZŠ Klausova 2450'!E37+'ZŠ Kuncova 1580'!E37+'ZŠ Mezi Školami 2322'!E37+'ZŠ Mládí 135'!E37+'ZŠ Mohylová 1963'!E37+'ZŠ Trávníčkova 1744'!E37</f>
        <v>11853.380000000001</v>
      </c>
      <c r="F37" s="43">
        <v>0</v>
      </c>
      <c r="G37" s="24">
        <f>+'ZŠ Brdičkova 1878'!G37+'ZŠ Bronzová 2027'!G37+'ZŠ prof.O.Chlupa Fingerova 2186'!G37+'ZŠ Janského 2189'!G37+'ZŠ Klausova 2450'!G37+'ZŠ Kuncova 1580'!G37+'ZŠ Mezi Školami 2322'!G37+'ZŠ Mládí 135'!G37+'ZŠ Mohylová 1963'!G37+'ZŠ Trávníčkova 1744'!G37</f>
        <v>0</v>
      </c>
      <c r="H37" s="22">
        <f>+'ZŠ Brdičkova 1878'!H37+'ZŠ Bronzová 2027'!H37+'ZŠ prof.O.Chlupa Fingerova 2186'!H37+'ZŠ Janského 2189'!H37+'ZŠ Klausova 2450'!H37+'ZŠ Kuncova 1580'!H37+'ZŠ Mezi Školami 2322'!H37+'ZŠ Mládí 135'!H37+'ZŠ Mohylová 1963'!H37+'ZŠ Trávníčkova 1744'!H37</f>
        <v>0</v>
      </c>
      <c r="I37" s="121">
        <f>+'ZŠ Brdičkova 1878'!I37+'ZŠ Bronzová 2027'!I37+'ZŠ prof.O.Chlupa Fingerova 2186'!I37+'ZŠ Janského 2189'!I37+'ZŠ Klausova 2450'!I37+'ZŠ Kuncova 1580'!I37+'ZŠ Mezi Školami 2322'!I37+'ZŠ Mládí 135'!I37+'ZŠ Mohylová 1963'!I37+'ZŠ Trávníčkova 1744'!I37</f>
        <v>0</v>
      </c>
      <c r="J37" s="43">
        <v>0</v>
      </c>
      <c r="L37" s="44"/>
      <c r="N37" s="44"/>
    </row>
    <row r="38" spans="1:14" ht="15" customHeight="1">
      <c r="A38" s="10" t="s">
        <v>173</v>
      </c>
      <c r="B38" s="11">
        <v>549</v>
      </c>
      <c r="C38" s="24">
        <f>+'ZŠ Brdičkova 1878'!C38+'ZŠ Bronzová 2027'!C38+'ZŠ prof.O.Chlupa Fingerova 2186'!C38+'ZŠ Janského 2189'!C38+'ZŠ Klausova 2450'!C38+'ZŠ Kuncova 1580'!C38+'ZŠ Mezi Školami 2322'!C38+'ZŠ Mládí 135'!C38+'ZŠ Mohylová 1963'!C38+'ZŠ Trávníčkova 1744'!C38</f>
        <v>935800</v>
      </c>
      <c r="D38" s="22">
        <f>+'ZŠ Brdičkova 1878'!D38+'ZŠ Bronzová 2027'!D38+'ZŠ prof.O.Chlupa Fingerova 2186'!D38+'ZŠ Janského 2189'!D38+'ZŠ Klausova 2450'!D38+'ZŠ Kuncova 1580'!D38+'ZŠ Mezi Školami 2322'!D38+'ZŠ Mládí 135'!D38+'ZŠ Mohylová 1963'!D38+'ZŠ Trávníčkova 1744'!D38</f>
        <v>2352600</v>
      </c>
      <c r="E38" s="121">
        <f>+'ZŠ Brdičkova 1878'!E38+'ZŠ Bronzová 2027'!E38+'ZŠ prof.O.Chlupa Fingerova 2186'!E38+'ZŠ Janského 2189'!E38+'ZŠ Klausova 2450'!E38+'ZŠ Kuncova 1580'!E38+'ZŠ Mezi Školami 2322'!E38+'ZŠ Mládí 135'!E38+'ZŠ Mohylová 1963'!E38+'ZŠ Trávníčkova 1744'!E38</f>
        <v>2351502.87</v>
      </c>
      <c r="F38" s="43">
        <f t="shared" si="3"/>
        <v>0.9995336521295588</v>
      </c>
      <c r="G38" s="24">
        <f>+'ZŠ Brdičkova 1878'!G38+'ZŠ Bronzová 2027'!G38+'ZŠ prof.O.Chlupa Fingerova 2186'!G38+'ZŠ Janského 2189'!G38+'ZŠ Klausova 2450'!G38+'ZŠ Kuncova 1580'!G38+'ZŠ Mezi Školami 2322'!G38+'ZŠ Mládí 135'!G38+'ZŠ Mohylová 1963'!G38+'ZŠ Trávníčkova 1744'!G38</f>
        <v>219000</v>
      </c>
      <c r="H38" s="22">
        <f>+'ZŠ Brdičkova 1878'!H38+'ZŠ Bronzová 2027'!H38+'ZŠ prof.O.Chlupa Fingerova 2186'!H38+'ZŠ Janského 2189'!H38+'ZŠ Klausova 2450'!H38+'ZŠ Kuncova 1580'!H38+'ZŠ Mezi Školami 2322'!H38+'ZŠ Mládí 135'!H38+'ZŠ Mohylová 1963'!H38+'ZŠ Trávníčkova 1744'!H38</f>
        <v>851300</v>
      </c>
      <c r="I38" s="121">
        <f>+'ZŠ Brdičkova 1878'!I38+'ZŠ Bronzová 2027'!I38+'ZŠ prof.O.Chlupa Fingerova 2186'!I38+'ZŠ Janského 2189'!I38+'ZŠ Klausova 2450'!I38+'ZŠ Kuncova 1580'!I38+'ZŠ Mezi Školami 2322'!I38+'ZŠ Mládí 135'!I38+'ZŠ Mohylová 1963'!I38+'ZŠ Trávníčkova 1744'!I38</f>
        <v>813809.9199999999</v>
      </c>
      <c r="J38" s="43">
        <f t="shared" si="2"/>
        <v>0.9559613767179607</v>
      </c>
      <c r="L38" s="44"/>
      <c r="N38" s="44"/>
    </row>
    <row r="39" spans="1:14" ht="15" customHeight="1">
      <c r="A39" s="17" t="s">
        <v>140</v>
      </c>
      <c r="B39" s="9">
        <v>551</v>
      </c>
      <c r="C39" s="24">
        <f>+'ZŠ Brdičkova 1878'!C39+'ZŠ Bronzová 2027'!C39+'ZŠ prof.O.Chlupa Fingerova 2186'!C39+'ZŠ Janského 2189'!C39+'ZŠ Klausova 2450'!C39+'ZŠ Kuncova 1580'!C39+'ZŠ Mezi Školami 2322'!C39+'ZŠ Mládí 135'!C39+'ZŠ Mohylová 1963'!C39+'ZŠ Trávníčkova 1744'!C39</f>
        <v>4107800</v>
      </c>
      <c r="D39" s="22">
        <f>+'ZŠ Brdičkova 1878'!D39+'ZŠ Bronzová 2027'!D39+'ZŠ prof.O.Chlupa Fingerova 2186'!D39+'ZŠ Janského 2189'!D39+'ZŠ Klausova 2450'!D39+'ZŠ Kuncova 1580'!D39+'ZŠ Mezi Školami 2322'!D39+'ZŠ Mládí 135'!D39+'ZŠ Mohylová 1963'!D39+'ZŠ Trávníčkova 1744'!D39</f>
        <v>4507500</v>
      </c>
      <c r="E39" s="121">
        <f>+'ZŠ Brdičkova 1878'!E39+'ZŠ Bronzová 2027'!E39+'ZŠ prof.O.Chlupa Fingerova 2186'!E39+'ZŠ Janského 2189'!E39+'ZŠ Klausova 2450'!E39+'ZŠ Kuncova 1580'!E39+'ZŠ Mezi Školami 2322'!E39+'ZŠ Mládí 135'!E39+'ZŠ Mohylová 1963'!E39+'ZŠ Trávníčkova 1744'!E39</f>
        <v>4506187.82</v>
      </c>
      <c r="F39" s="43">
        <f t="shared" si="3"/>
        <v>0.9997088896283972</v>
      </c>
      <c r="G39" s="24">
        <f>+'ZŠ Brdičkova 1878'!G39+'ZŠ Bronzová 2027'!G39+'ZŠ prof.O.Chlupa Fingerova 2186'!G39+'ZŠ Janského 2189'!G39+'ZŠ Klausova 2450'!G39+'ZŠ Kuncova 1580'!G39+'ZŠ Mezi Školami 2322'!G39+'ZŠ Mládí 135'!G39+'ZŠ Mohylová 1963'!G39+'ZŠ Trávníčkova 1744'!G39</f>
        <v>0</v>
      </c>
      <c r="H39" s="22">
        <f>+'ZŠ Brdičkova 1878'!H39+'ZŠ Bronzová 2027'!H39+'ZŠ prof.O.Chlupa Fingerova 2186'!H39+'ZŠ Janského 2189'!H39+'ZŠ Klausova 2450'!H39+'ZŠ Kuncova 1580'!H39+'ZŠ Mezi Školami 2322'!H39+'ZŠ Mládí 135'!H39+'ZŠ Mohylová 1963'!H39+'ZŠ Trávníčkova 1744'!H39</f>
        <v>1000</v>
      </c>
      <c r="I39" s="121">
        <f>+'ZŠ Brdičkova 1878'!I39+'ZŠ Bronzová 2027'!I39+'ZŠ prof.O.Chlupa Fingerova 2186'!I39+'ZŠ Janského 2189'!I39+'ZŠ Klausova 2450'!I39+'ZŠ Kuncova 1580'!I39+'ZŠ Mezi Školami 2322'!I39+'ZŠ Mládí 135'!I39+'ZŠ Mohylová 1963'!I39+'ZŠ Trávníčkova 1744'!I39</f>
        <v>0</v>
      </c>
      <c r="J39" s="43">
        <f t="shared" si="2"/>
        <v>0</v>
      </c>
      <c r="L39" s="44"/>
      <c r="N39" s="44"/>
    </row>
    <row r="40" spans="1:14" ht="15" customHeight="1" thickBot="1">
      <c r="A40" s="48" t="s">
        <v>169</v>
      </c>
      <c r="B40" s="12">
        <v>591</v>
      </c>
      <c r="C40" s="26">
        <f>+'ZŠ Brdičkova 1878'!C40+'ZŠ Bronzová 2027'!C40+'ZŠ prof.O.Chlupa Fingerova 2186'!C40+'ZŠ Janského 2189'!C40+'ZŠ Klausova 2450'!C40+'ZŠ Kuncova 1580'!C40+'ZŠ Mezi Školami 2322'!C40+'ZŠ Mládí 135'!C40+'ZŠ Mohylová 1963'!C40+'ZŠ Trávníčkova 1744'!C40</f>
        <v>500</v>
      </c>
      <c r="D40" s="23">
        <f>+'ZŠ Brdičkova 1878'!D40+'ZŠ Bronzová 2027'!D40+'ZŠ prof.O.Chlupa Fingerova 2186'!D40+'ZŠ Janského 2189'!D40+'ZŠ Klausova 2450'!D40+'ZŠ Kuncova 1580'!D40+'ZŠ Mezi Školami 2322'!D40+'ZŠ Mládí 135'!D40+'ZŠ Mohylová 1963'!D40+'ZŠ Trávníčkova 1744'!D40</f>
        <v>37100</v>
      </c>
      <c r="E40" s="122">
        <f>+'ZŠ Brdičkova 1878'!E40+'ZŠ Bronzová 2027'!E40+'ZŠ prof.O.Chlupa Fingerova 2186'!E40+'ZŠ Janského 2189'!E40+'ZŠ Klausova 2450'!E40+'ZŠ Kuncova 1580'!E40+'ZŠ Mezi Školami 2322'!E40+'ZŠ Mládí 135'!E40+'ZŠ Mohylová 1963'!E40+'ZŠ Trávníčkova 1744'!E40</f>
        <v>36510.46</v>
      </c>
      <c r="F40" s="43">
        <f t="shared" si="3"/>
        <v>0.9841094339622641</v>
      </c>
      <c r="G40" s="24">
        <f>+'ZŠ Brdičkova 1878'!G40+'ZŠ Bronzová 2027'!G40+'ZŠ prof.O.Chlupa Fingerova 2186'!G40+'ZŠ Janského 2189'!G40+'ZŠ Klausova 2450'!G40+'ZŠ Kuncova 1580'!G40+'ZŠ Mezi Školami 2322'!G40+'ZŠ Mládí 135'!G40+'ZŠ Mohylová 1963'!G40+'ZŠ Trávníčkova 1744'!G40</f>
        <v>0</v>
      </c>
      <c r="H40" s="22">
        <f>+'ZŠ Brdičkova 1878'!H40+'ZŠ Bronzová 2027'!H40+'ZŠ prof.O.Chlupa Fingerova 2186'!H40+'ZŠ Janského 2189'!H40+'ZŠ Klausova 2450'!H40+'ZŠ Kuncova 1580'!H40+'ZŠ Mezi Školami 2322'!H40+'ZŠ Mládí 135'!H40+'ZŠ Mohylová 1963'!H40+'ZŠ Trávníčkova 1744'!H40</f>
        <v>312300</v>
      </c>
      <c r="I40" s="121">
        <f>+'ZŠ Brdičkova 1878'!I40+'ZŠ Bronzová 2027'!I40+'ZŠ prof.O.Chlupa Fingerova 2186'!I40+'ZŠ Janského 2189'!I40+'ZŠ Klausova 2450'!I40+'ZŠ Kuncova 1580'!I40+'ZŠ Mezi Školami 2322'!I40+'ZŠ Mládí 135'!I40+'ZŠ Mohylová 1963'!I40+'ZŠ Trávníčkova 1744'!I40</f>
        <v>312191.75</v>
      </c>
      <c r="J40" s="43">
        <f t="shared" si="2"/>
        <v>0.9996533781620237</v>
      </c>
      <c r="L40" s="44"/>
      <c r="N40" s="44"/>
    </row>
    <row r="41" spans="1:14" ht="15" customHeight="1">
      <c r="A41" s="14" t="s">
        <v>20</v>
      </c>
      <c r="B41" s="15"/>
      <c r="C41" s="50">
        <f>SUM(C7:C16)</f>
        <v>76766300</v>
      </c>
      <c r="D41" s="50">
        <f>SUM(D7:D16)</f>
        <v>152507000</v>
      </c>
      <c r="E41" s="50">
        <f>SUM(E7:E16)</f>
        <v>150264483.41</v>
      </c>
      <c r="F41" s="51">
        <f t="shared" si="3"/>
        <v>0.985295648134184</v>
      </c>
      <c r="G41" s="52">
        <f>SUM(G7:G16)</f>
        <v>13294000</v>
      </c>
      <c r="H41" s="52">
        <f>SUM(H7:H16)</f>
        <v>19368000</v>
      </c>
      <c r="I41" s="53">
        <f>SUM(I7:I16)</f>
        <v>19368047.560000002</v>
      </c>
      <c r="J41" s="51">
        <f t="shared" si="2"/>
        <v>1.000002455596861</v>
      </c>
      <c r="L41" s="44"/>
      <c r="N41" s="44"/>
    </row>
    <row r="42" spans="1:14" ht="15" customHeight="1" thickBot="1">
      <c r="A42" s="13" t="s">
        <v>21</v>
      </c>
      <c r="B42" s="16"/>
      <c r="C42" s="54">
        <f>-SUM(C18:C40)</f>
        <v>-76766300</v>
      </c>
      <c r="D42" s="54">
        <f>-SUM(D18:D40)</f>
        <v>-152507000</v>
      </c>
      <c r="E42" s="54">
        <f>-SUM(E18:E40)</f>
        <v>-151428160.04999998</v>
      </c>
      <c r="F42" s="43">
        <f t="shared" si="3"/>
        <v>0.9929259643819627</v>
      </c>
      <c r="G42" s="55">
        <f>-SUM(G18:G40)</f>
        <v>-11417200</v>
      </c>
      <c r="H42" s="55">
        <f>-SUM(H18:H40)</f>
        <v>-16267200</v>
      </c>
      <c r="I42" s="56">
        <f>-SUM(I18:I40)</f>
        <v>-15216305.319999998</v>
      </c>
      <c r="J42" s="47">
        <f t="shared" si="2"/>
        <v>0.9353979369528866</v>
      </c>
      <c r="L42" s="44"/>
      <c r="N42" s="44"/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-1163676.6399999857</v>
      </c>
      <c r="F43" s="59" t="s">
        <v>19</v>
      </c>
      <c r="G43" s="141">
        <f>+G41+G42</f>
        <v>1876800</v>
      </c>
      <c r="H43" s="93">
        <f>+H41+H42</f>
        <v>3100800</v>
      </c>
      <c r="I43" s="79">
        <f>+I41+I42</f>
        <v>4151742.240000004</v>
      </c>
      <c r="J43" s="59" t="s">
        <v>19</v>
      </c>
      <c r="L43" s="44"/>
      <c r="N43" s="44"/>
    </row>
    <row r="44" spans="1:11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2988065.6000000183</v>
      </c>
      <c r="J44" s="150" t="s">
        <v>19</v>
      </c>
      <c r="K44" s="4"/>
    </row>
    <row r="45" spans="3:5" ht="15" customHeight="1">
      <c r="C45" s="148"/>
      <c r="E45" s="104"/>
    </row>
    <row r="46" spans="3:5" ht="15" customHeight="1">
      <c r="C46" s="148"/>
      <c r="E46" s="104"/>
    </row>
    <row r="47" spans="3:5" ht="12.75">
      <c r="C47" s="148"/>
      <c r="E47" s="104"/>
    </row>
    <row r="48" ht="12.75">
      <c r="E48" s="104"/>
    </row>
    <row r="50" ht="12.75">
      <c r="E50" s="104"/>
    </row>
  </sheetData>
  <sheetProtection/>
  <mergeCells count="7">
    <mergeCell ref="A16:B16"/>
    <mergeCell ref="D1:F1"/>
    <mergeCell ref="C3:F3"/>
    <mergeCell ref="G3:J3"/>
    <mergeCell ref="A7:B7"/>
    <mergeCell ref="A13:B13"/>
    <mergeCell ref="A14:B14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&amp;L&amp;A&amp;R109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199</v>
      </c>
    </row>
    <row r="2" spans="1:9" ht="15">
      <c r="A2" s="29" t="s">
        <v>164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668900</v>
      </c>
      <c r="D8" s="22">
        <v>674300</v>
      </c>
      <c r="E8" s="61">
        <v>674240</v>
      </c>
      <c r="F8" s="43">
        <f>E8/D8</f>
        <v>0.9999110188343467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254400</v>
      </c>
      <c r="E9" s="64">
        <v>254400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2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250000</v>
      </c>
      <c r="D13" s="64">
        <v>243500</v>
      </c>
      <c r="E13" s="64">
        <v>233500</v>
      </c>
      <c r="F13" s="43">
        <f>E13/D13</f>
        <v>0.9589322381930184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390000</v>
      </c>
      <c r="D14" s="64">
        <v>473300</v>
      </c>
      <c r="E14" s="64">
        <v>463155.88</v>
      </c>
      <c r="F14" s="43">
        <f>E14/D14</f>
        <v>0.9785672512148743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200</v>
      </c>
      <c r="D15" s="67">
        <v>103200</v>
      </c>
      <c r="E15" s="67">
        <v>93158.39</v>
      </c>
      <c r="F15" s="43">
        <f>E15/D15</f>
        <v>0.9026975775193798</v>
      </c>
      <c r="G15" s="133">
        <v>32700</v>
      </c>
      <c r="H15" s="66">
        <v>45500</v>
      </c>
      <c r="I15" s="67">
        <v>45413</v>
      </c>
      <c r="J15" s="43">
        <f>I15/H15</f>
        <v>0.998087912087912</v>
      </c>
    </row>
    <row r="16" spans="1:10" ht="15" customHeight="1" thickBot="1">
      <c r="A16" s="181" t="s">
        <v>90</v>
      </c>
      <c r="B16" s="182"/>
      <c r="C16" s="164">
        <v>0</v>
      </c>
      <c r="D16" s="70">
        <v>82400</v>
      </c>
      <c r="E16" s="70">
        <v>82346.12</v>
      </c>
      <c r="F16" s="43">
        <f>E16/D16</f>
        <v>0.9993461165048543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10000</v>
      </c>
      <c r="E18" s="61">
        <v>10029</v>
      </c>
      <c r="F18" s="43">
        <f aca="true" t="shared" si="0" ref="F18:F40">E18/D18</f>
        <v>1.0029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121000</v>
      </c>
      <c r="D19" s="61">
        <v>108200</v>
      </c>
      <c r="E19" s="61">
        <v>108110.08</v>
      </c>
      <c r="F19" s="43">
        <f t="shared" si="0"/>
        <v>0.9991689463955638</v>
      </c>
      <c r="G19" s="21">
        <v>1200</v>
      </c>
      <c r="H19" s="21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390000</v>
      </c>
      <c r="D20" s="61">
        <v>463200</v>
      </c>
      <c r="E20" s="61">
        <v>463154.88</v>
      </c>
      <c r="F20" s="43">
        <f t="shared" si="0"/>
        <v>0.9999025906735751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203000</v>
      </c>
      <c r="D21" s="72">
        <v>197600</v>
      </c>
      <c r="E21" s="72">
        <v>197610.9</v>
      </c>
      <c r="F21" s="43">
        <f t="shared" si="0"/>
        <v>1.0000551619433198</v>
      </c>
      <c r="G21" s="123">
        <v>3000</v>
      </c>
      <c r="H21" s="123">
        <v>1000</v>
      </c>
      <c r="I21" s="72">
        <v>978</v>
      </c>
      <c r="J21" s="43">
        <f>I21/H21</f>
        <v>0.978</v>
      </c>
    </row>
    <row r="22" spans="1:10" ht="15" customHeight="1">
      <c r="A22" s="10" t="s">
        <v>127</v>
      </c>
      <c r="B22" s="11">
        <v>502</v>
      </c>
      <c r="C22" s="74">
        <v>190700</v>
      </c>
      <c r="D22" s="72">
        <v>163000</v>
      </c>
      <c r="E22" s="72">
        <v>162979</v>
      </c>
      <c r="F22" s="43">
        <f t="shared" si="0"/>
        <v>0.9998711656441718</v>
      </c>
      <c r="G22" s="123">
        <v>2000</v>
      </c>
      <c r="H22" s="123">
        <v>700</v>
      </c>
      <c r="I22" s="72">
        <v>622</v>
      </c>
      <c r="J22" s="43">
        <f>I22/H22</f>
        <v>0.8885714285714286</v>
      </c>
    </row>
    <row r="23" spans="1:10" ht="15" customHeight="1">
      <c r="A23" s="10" t="s">
        <v>128</v>
      </c>
      <c r="B23" s="11">
        <v>502</v>
      </c>
      <c r="C23" s="74">
        <v>50000</v>
      </c>
      <c r="D23" s="72">
        <v>73900</v>
      </c>
      <c r="E23" s="72">
        <v>73820</v>
      </c>
      <c r="F23" s="43">
        <f t="shared" si="0"/>
        <v>0.9989174560216508</v>
      </c>
      <c r="G23" s="123">
        <v>1000</v>
      </c>
      <c r="H23" s="123">
        <v>200</v>
      </c>
      <c r="I23" s="72">
        <v>178</v>
      </c>
      <c r="J23" s="43">
        <f>I23/H23</f>
        <v>0.89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15000</v>
      </c>
      <c r="D26" s="72">
        <v>6400</v>
      </c>
      <c r="E26" s="72">
        <v>6388</v>
      </c>
      <c r="F26" s="43">
        <f t="shared" si="0"/>
        <v>0.998125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4300</v>
      </c>
      <c r="E27" s="72">
        <v>4252</v>
      </c>
      <c r="F27" s="43">
        <f t="shared" si="0"/>
        <v>0.9888372093023255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2000</v>
      </c>
      <c r="D28" s="72">
        <v>2000</v>
      </c>
      <c r="E28" s="72">
        <v>1968.7</v>
      </c>
      <c r="F28" s="43">
        <f t="shared" si="0"/>
        <v>0.9843500000000001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227400</v>
      </c>
      <c r="D29" s="72">
        <v>461900</v>
      </c>
      <c r="E29" s="72">
        <v>461856.35</v>
      </c>
      <c r="F29" s="43">
        <f t="shared" si="0"/>
        <v>0.9999054990257631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23000</v>
      </c>
      <c r="D30" s="72">
        <v>187300</v>
      </c>
      <c r="E30" s="72">
        <v>187300</v>
      </c>
      <c r="F30" s="43">
        <f t="shared" si="0"/>
        <v>1</v>
      </c>
      <c r="G30" s="123">
        <v>17800</v>
      </c>
      <c r="H30" s="123">
        <v>32300</v>
      </c>
      <c r="I30" s="123">
        <v>32232</v>
      </c>
      <c r="J30" s="43">
        <f>I30/H30</f>
        <v>0.9978947368421053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63400</v>
      </c>
      <c r="E31" s="72">
        <v>63354</v>
      </c>
      <c r="F31" s="43">
        <f t="shared" si="0"/>
        <v>0.9992744479495268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16900</v>
      </c>
      <c r="D32" s="72">
        <v>23800</v>
      </c>
      <c r="E32" s="72">
        <v>23763.89</v>
      </c>
      <c r="F32" s="43">
        <f t="shared" si="0"/>
        <v>0.9984827731092437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4000</v>
      </c>
      <c r="E33" s="72">
        <v>3906.74</v>
      </c>
      <c r="F33" s="43">
        <f t="shared" si="0"/>
        <v>0.9766849999999999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62000</v>
      </c>
      <c r="D39" s="72">
        <v>62000</v>
      </c>
      <c r="E39" s="72">
        <v>62000</v>
      </c>
      <c r="F39" s="43">
        <f t="shared" si="0"/>
        <v>1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53.67</v>
      </c>
      <c r="F40" s="43">
        <f t="shared" si="0"/>
        <v>0.5367000000000001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1309100</v>
      </c>
      <c r="D41" s="50">
        <f>SUM(D8:D16)</f>
        <v>1831100</v>
      </c>
      <c r="E41" s="50">
        <f>SUM(E8:E16)</f>
        <v>1800800.3899999997</v>
      </c>
      <c r="F41" s="51">
        <f>E41/D41</f>
        <v>0.9834527824804761</v>
      </c>
      <c r="G41" s="52">
        <f>SUM(G8:G16)</f>
        <v>32700</v>
      </c>
      <c r="H41" s="52">
        <f>SUM(H8:H16)</f>
        <v>45500</v>
      </c>
      <c r="I41" s="53">
        <f>SUM(I8:I16)</f>
        <v>45413</v>
      </c>
      <c r="J41" s="51">
        <f>I41/H41</f>
        <v>0.998087912087912</v>
      </c>
    </row>
    <row r="42" spans="1:10" ht="15" customHeight="1" thickBot="1">
      <c r="A42" s="13" t="s">
        <v>21</v>
      </c>
      <c r="B42" s="16"/>
      <c r="C42" s="54">
        <f>-SUM(C18:C40)</f>
        <v>-1309100</v>
      </c>
      <c r="D42" s="54">
        <f>-SUM(D18:D40)</f>
        <v>-1831100</v>
      </c>
      <c r="E42" s="54">
        <f>-SUM(E18:E40)</f>
        <v>-1830547.2099999997</v>
      </c>
      <c r="F42" s="43">
        <f>E42/D42</f>
        <v>0.9996981104254272</v>
      </c>
      <c r="G42" s="55">
        <f>-SUM(G18:G40)</f>
        <v>-25000</v>
      </c>
      <c r="H42" s="55">
        <f>-SUM(H18:H40)</f>
        <v>-34200</v>
      </c>
      <c r="I42" s="56">
        <f>-SUM(I18:I40)</f>
        <v>-34010</v>
      </c>
      <c r="J42" s="43">
        <f>I42/H42</f>
        <v>0.9944444444444445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-29746.820000000065</v>
      </c>
      <c r="F43" s="59" t="s">
        <v>19</v>
      </c>
      <c r="G43" s="135">
        <f>+G41+G42</f>
        <v>7700</v>
      </c>
      <c r="H43" s="79">
        <f>+H41+H42</f>
        <v>11300</v>
      </c>
      <c r="I43" s="79">
        <f>+I41+I42</f>
        <v>11403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-18343.820000000065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&amp;L&amp;A&amp;R127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D42" sqref="D42"/>
    </sheetView>
  </sheetViews>
  <sheetFormatPr defaultColWidth="9.00390625" defaultRowHeight="12.75"/>
  <cols>
    <col min="1" max="1" width="52.87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172</v>
      </c>
    </row>
    <row r="2" spans="1:9" ht="15">
      <c r="A2" s="29" t="s">
        <v>113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661300</v>
      </c>
      <c r="D8" s="22">
        <v>755500</v>
      </c>
      <c r="E8" s="61">
        <v>755483.81</v>
      </c>
      <c r="F8" s="43">
        <f>E8/D8</f>
        <v>0.9999785704831239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443600</v>
      </c>
      <c r="E9" s="64">
        <v>443600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205</v>
      </c>
      <c r="B10" s="16"/>
      <c r="C10" s="162">
        <v>0</v>
      </c>
      <c r="D10" s="153">
        <v>1165900</v>
      </c>
      <c r="E10" s="64">
        <v>1165891.75</v>
      </c>
      <c r="F10" s="43">
        <f>E10/D10</f>
        <v>0.9999929239214341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450000</v>
      </c>
      <c r="D13" s="64">
        <v>499800</v>
      </c>
      <c r="E13" s="64">
        <v>472000</v>
      </c>
      <c r="F13" s="43">
        <f>E13/D13</f>
        <v>0.9443777511004402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162">
        <v>750000</v>
      </c>
      <c r="D14" s="64">
        <v>833000</v>
      </c>
      <c r="E14" s="64">
        <v>832937.66</v>
      </c>
      <c r="F14" s="43">
        <f>E14/D14</f>
        <v>0.999925162064826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163">
        <v>500</v>
      </c>
      <c r="D15" s="67">
        <v>225000</v>
      </c>
      <c r="E15" s="66">
        <v>224941</v>
      </c>
      <c r="F15" s="43">
        <f>E15/D15</f>
        <v>0.9997377777777777</v>
      </c>
      <c r="G15" s="133">
        <v>3500</v>
      </c>
      <c r="H15" s="66">
        <v>6000</v>
      </c>
      <c r="I15" s="67">
        <v>5100</v>
      </c>
      <c r="J15" s="43">
        <f>I15/H15</f>
        <v>0.85</v>
      </c>
    </row>
    <row r="16" spans="1:10" ht="15" customHeight="1" thickBot="1">
      <c r="A16" s="181" t="s">
        <v>90</v>
      </c>
      <c r="B16" s="182"/>
      <c r="C16" s="164">
        <v>0</v>
      </c>
      <c r="D16" s="70">
        <v>62500</v>
      </c>
      <c r="E16" s="70">
        <v>62401.16</v>
      </c>
      <c r="F16" s="43">
        <f>E16/D16</f>
        <v>0.9984185600000001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188</v>
      </c>
      <c r="B18" s="19">
        <v>558</v>
      </c>
      <c r="C18" s="71">
        <v>51000</v>
      </c>
      <c r="D18" s="72">
        <v>670600</v>
      </c>
      <c r="E18" s="61">
        <v>670582.75</v>
      </c>
      <c r="F18" s="43">
        <f aca="true" t="shared" si="1" ref="F18:F24">E18/D18</f>
        <v>0.9999742767670743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197200</v>
      </c>
      <c r="D19" s="61">
        <v>481000</v>
      </c>
      <c r="E19" s="61">
        <v>480950.16</v>
      </c>
      <c r="F19" s="43">
        <f t="shared" si="1"/>
        <v>0.9998963825363825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750000</v>
      </c>
      <c r="D20" s="61">
        <v>841400</v>
      </c>
      <c r="E20" s="73">
        <v>841382.66</v>
      </c>
      <c r="F20" s="43">
        <f t="shared" si="1"/>
        <v>0.9999793914903732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220000</v>
      </c>
      <c r="D21" s="72">
        <v>280200</v>
      </c>
      <c r="E21" s="72">
        <v>280199.5</v>
      </c>
      <c r="F21" s="43">
        <f t="shared" si="1"/>
        <v>0.9999982155603141</v>
      </c>
      <c r="G21" s="123">
        <v>0</v>
      </c>
      <c r="H21" s="75">
        <v>0</v>
      </c>
      <c r="I21" s="72">
        <v>0</v>
      </c>
      <c r="J21" s="43">
        <v>0</v>
      </c>
    </row>
    <row r="22" spans="1:10" ht="15" customHeight="1">
      <c r="A22" s="10" t="s">
        <v>127</v>
      </c>
      <c r="B22" s="11">
        <v>502</v>
      </c>
      <c r="C22" s="74">
        <v>174000</v>
      </c>
      <c r="D22" s="72">
        <v>163500</v>
      </c>
      <c r="E22" s="72">
        <v>163422</v>
      </c>
      <c r="F22" s="43">
        <f t="shared" si="1"/>
        <v>0.9995229357798165</v>
      </c>
      <c r="G22" s="123">
        <v>1200</v>
      </c>
      <c r="H22" s="75">
        <v>1200</v>
      </c>
      <c r="I22" s="72">
        <v>768</v>
      </c>
      <c r="J22" s="43">
        <f>I22/H22</f>
        <v>0.64</v>
      </c>
    </row>
    <row r="23" spans="1:10" ht="15" customHeight="1">
      <c r="A23" s="10" t="s">
        <v>128</v>
      </c>
      <c r="B23" s="11">
        <v>502</v>
      </c>
      <c r="C23" s="74">
        <v>87200</v>
      </c>
      <c r="D23" s="72">
        <v>119200</v>
      </c>
      <c r="E23" s="72">
        <v>119031</v>
      </c>
      <c r="F23" s="43">
        <f t="shared" si="1"/>
        <v>0.9985822147651007</v>
      </c>
      <c r="G23" s="123">
        <v>0</v>
      </c>
      <c r="H23" s="75">
        <v>600</v>
      </c>
      <c r="I23" s="72">
        <v>576</v>
      </c>
      <c r="J23" s="43">
        <f>I23/H23</f>
        <v>0.96</v>
      </c>
    </row>
    <row r="24" spans="1:10" ht="15" customHeight="1">
      <c r="A24" s="10" t="s">
        <v>129</v>
      </c>
      <c r="B24" s="11">
        <v>502</v>
      </c>
      <c r="C24" s="74">
        <v>20000</v>
      </c>
      <c r="D24" s="72">
        <v>23900</v>
      </c>
      <c r="E24" s="72">
        <v>23891.31</v>
      </c>
      <c r="F24" s="43">
        <f t="shared" si="1"/>
        <v>0.9996364016736402</v>
      </c>
      <c r="G24" s="123">
        <v>0</v>
      </c>
      <c r="H24" s="75">
        <v>1100</v>
      </c>
      <c r="I24" s="72">
        <v>1056</v>
      </c>
      <c r="J24" s="43">
        <f>I24/H24</f>
        <v>0.96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70000</v>
      </c>
      <c r="D26" s="72">
        <v>30000</v>
      </c>
      <c r="E26" s="72">
        <v>29914.7</v>
      </c>
      <c r="F26" s="43">
        <f aca="true" t="shared" si="2" ref="F26:F32">E26/D26</f>
        <v>0.9971566666666667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10000</v>
      </c>
      <c r="D27" s="72">
        <v>10000</v>
      </c>
      <c r="E27" s="72">
        <v>8055</v>
      </c>
      <c r="F27" s="43">
        <f t="shared" si="2"/>
        <v>0.8055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1100</v>
      </c>
      <c r="E28" s="72">
        <v>1077.3</v>
      </c>
      <c r="F28" s="43">
        <f t="shared" si="2"/>
        <v>0.9793636363636363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250000</v>
      </c>
      <c r="D29" s="72">
        <v>874700</v>
      </c>
      <c r="E29" s="72">
        <v>851221.5</v>
      </c>
      <c r="F29" s="43">
        <f t="shared" si="2"/>
        <v>0.9731582256773751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210</v>
      </c>
      <c r="B30" s="11">
        <v>521</v>
      </c>
      <c r="C30" s="74">
        <v>0</v>
      </c>
      <c r="D30" s="72">
        <v>331700</v>
      </c>
      <c r="E30" s="72">
        <v>331700</v>
      </c>
      <c r="F30" s="43">
        <f t="shared" si="2"/>
        <v>1</v>
      </c>
      <c r="G30" s="123">
        <v>0</v>
      </c>
      <c r="H30" s="75">
        <v>0</v>
      </c>
      <c r="I30" s="123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110400</v>
      </c>
      <c r="E31" s="72">
        <v>110366</v>
      </c>
      <c r="F31" s="43">
        <f t="shared" si="2"/>
        <v>0.9996920289855072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13200</v>
      </c>
      <c r="E32" s="72">
        <v>13111.5</v>
      </c>
      <c r="F32" s="43">
        <f t="shared" si="2"/>
        <v>0.9932954545454545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32400</v>
      </c>
      <c r="D39" s="72">
        <v>34400</v>
      </c>
      <c r="E39" s="72">
        <v>32350</v>
      </c>
      <c r="F39" s="43">
        <f>E39/D39</f>
        <v>0.940406976744186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3">
        <v>0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1861800</v>
      </c>
      <c r="D41" s="50">
        <f>SUM(D8:D16)</f>
        <v>3985300</v>
      </c>
      <c r="E41" s="50">
        <f>SUM(E8:E16)</f>
        <v>3957255.3800000004</v>
      </c>
      <c r="F41" s="51">
        <f>E41/D41</f>
        <v>0.9929629839660754</v>
      </c>
      <c r="G41" s="52">
        <f>SUM(G8:G16)</f>
        <v>3500</v>
      </c>
      <c r="H41" s="52">
        <f>SUM(H8:H16)</f>
        <v>6000</v>
      </c>
      <c r="I41" s="53">
        <f>SUM(I8:I16)</f>
        <v>5100</v>
      </c>
      <c r="J41" s="51">
        <f>I41/H41</f>
        <v>0.85</v>
      </c>
    </row>
    <row r="42" spans="1:10" ht="15" customHeight="1" thickBot="1">
      <c r="A42" s="13" t="s">
        <v>21</v>
      </c>
      <c r="B42" s="16"/>
      <c r="C42" s="54">
        <f>-SUM(C18:C40)</f>
        <v>-1861800</v>
      </c>
      <c r="D42" s="54">
        <f>-SUM(D18:D40)</f>
        <v>-3985300</v>
      </c>
      <c r="E42" s="54">
        <f>-SUM(E18:E40)</f>
        <v>-3957255.38</v>
      </c>
      <c r="F42" s="43">
        <f>E42/D42</f>
        <v>0.9929629839660753</v>
      </c>
      <c r="G42" s="55">
        <f>-SUM(G18:G40)</f>
        <v>-1200</v>
      </c>
      <c r="H42" s="55">
        <f>-SUM(H18:H40)</f>
        <v>-2900</v>
      </c>
      <c r="I42" s="56">
        <f>-SUM(I18:I40)</f>
        <v>-2400</v>
      </c>
      <c r="J42" s="43">
        <f>I42/H42</f>
        <v>0.8275862068965517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2300</v>
      </c>
      <c r="H43" s="79">
        <f>+H41+H42</f>
        <v>3100</v>
      </c>
      <c r="I43" s="79">
        <f>+I41+I42</f>
        <v>2700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2700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111</v>
      </c>
    </row>
    <row r="2" spans="1:9" ht="15">
      <c r="A2" s="29" t="s">
        <v>112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786500</v>
      </c>
      <c r="D8" s="22">
        <v>893500</v>
      </c>
      <c r="E8" s="61">
        <v>893409.67</v>
      </c>
      <c r="F8" s="43">
        <f>E8/D8</f>
        <v>0.9998989031897034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282600</v>
      </c>
      <c r="E9" s="64">
        <v>282600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211</v>
      </c>
      <c r="B10" s="16"/>
      <c r="C10" s="162">
        <v>0</v>
      </c>
      <c r="D10" s="153">
        <v>19400</v>
      </c>
      <c r="E10" s="64">
        <v>19485</v>
      </c>
      <c r="F10" s="43">
        <f>E10/D10</f>
        <v>1.004381443298969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330000</v>
      </c>
      <c r="D13" s="64">
        <v>330000</v>
      </c>
      <c r="E13" s="64">
        <v>325500</v>
      </c>
      <c r="F13" s="43">
        <f>E13/D13</f>
        <v>0.9863636363636363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162">
        <v>590000</v>
      </c>
      <c r="D14" s="64">
        <v>720600</v>
      </c>
      <c r="E14" s="64">
        <v>720522.23</v>
      </c>
      <c r="F14" s="43">
        <f>E14/D14</f>
        <v>0.999892076047738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163">
        <v>400</v>
      </c>
      <c r="D15" s="67">
        <v>120100</v>
      </c>
      <c r="E15" s="67">
        <v>120058.59</v>
      </c>
      <c r="F15" s="43">
        <f>E15/D15</f>
        <v>0.9996552039966694</v>
      </c>
      <c r="G15" s="133">
        <v>117000</v>
      </c>
      <c r="H15" s="66">
        <v>117000</v>
      </c>
      <c r="I15" s="67">
        <v>112448</v>
      </c>
      <c r="J15" s="43">
        <f>I15/H15</f>
        <v>0.9610940170940171</v>
      </c>
    </row>
    <row r="16" spans="1:10" ht="15" customHeight="1" thickBot="1">
      <c r="A16" s="181" t="s">
        <v>90</v>
      </c>
      <c r="B16" s="182"/>
      <c r="C16" s="164">
        <v>0</v>
      </c>
      <c r="D16" s="70">
        <v>314800</v>
      </c>
      <c r="E16" s="70">
        <v>237539.21</v>
      </c>
      <c r="F16" s="43">
        <f>E16/D16</f>
        <v>0.7545718233799238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0</v>
      </c>
      <c r="E18" s="61">
        <v>0</v>
      </c>
      <c r="F18" s="43">
        <v>0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153200</v>
      </c>
      <c r="D19" s="61">
        <v>46300</v>
      </c>
      <c r="E19" s="61">
        <v>46212.28</v>
      </c>
      <c r="F19" s="43">
        <f>E19/D19</f>
        <v>0.9981053995680346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590000</v>
      </c>
      <c r="D20" s="61">
        <v>731100</v>
      </c>
      <c r="E20" s="61">
        <v>731007.23</v>
      </c>
      <c r="F20" s="43">
        <f>E20/D20</f>
        <v>0.9998731090138148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265000</v>
      </c>
      <c r="D21" s="72">
        <v>416500</v>
      </c>
      <c r="E21" s="64">
        <v>399114.65</v>
      </c>
      <c r="F21" s="43">
        <f>E21/D21</f>
        <v>0.9582584633853541</v>
      </c>
      <c r="G21" s="123">
        <v>21200</v>
      </c>
      <c r="H21" s="75">
        <v>21200</v>
      </c>
      <c r="I21" s="72">
        <v>19192.97</v>
      </c>
      <c r="J21" s="43">
        <f>I21/H21</f>
        <v>0.9053287735849057</v>
      </c>
    </row>
    <row r="22" spans="1:10" ht="15" customHeight="1">
      <c r="A22" s="10" t="s">
        <v>127</v>
      </c>
      <c r="B22" s="11">
        <v>502</v>
      </c>
      <c r="C22" s="74">
        <v>191900</v>
      </c>
      <c r="D22" s="72">
        <v>185100</v>
      </c>
      <c r="E22" s="72">
        <v>185074</v>
      </c>
      <c r="F22" s="43">
        <f>E22/D22</f>
        <v>0.9998595353862777</v>
      </c>
      <c r="G22" s="123">
        <v>4600</v>
      </c>
      <c r="H22" s="75">
        <v>4600</v>
      </c>
      <c r="I22" s="72">
        <v>1246</v>
      </c>
      <c r="J22" s="43">
        <f>I22/H22</f>
        <v>0.2708695652173913</v>
      </c>
    </row>
    <row r="23" spans="1:10" ht="15" customHeight="1">
      <c r="A23" s="10" t="s">
        <v>128</v>
      </c>
      <c r="B23" s="11">
        <v>502</v>
      </c>
      <c r="C23" s="74">
        <v>146800</v>
      </c>
      <c r="D23" s="72">
        <v>168200</v>
      </c>
      <c r="E23" s="72">
        <v>121164</v>
      </c>
      <c r="F23" s="43">
        <f>E23/D23</f>
        <v>0.7203567181926278</v>
      </c>
      <c r="G23" s="123">
        <v>17600</v>
      </c>
      <c r="H23" s="75">
        <v>18600</v>
      </c>
      <c r="I23" s="72">
        <v>18541</v>
      </c>
      <c r="J23" s="43">
        <f>I23/H23</f>
        <v>0.9968279569892473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21500</v>
      </c>
      <c r="D26" s="72">
        <v>265300</v>
      </c>
      <c r="E26" s="72">
        <v>265207.12</v>
      </c>
      <c r="F26" s="43">
        <f>E26/D26</f>
        <v>0.9996499057670561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15000</v>
      </c>
      <c r="D27" s="72">
        <v>15000</v>
      </c>
      <c r="E27" s="72">
        <v>12294</v>
      </c>
      <c r="F27" s="43">
        <f>E27/D27</f>
        <v>0.8196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196200</v>
      </c>
      <c r="D29" s="72">
        <v>438200</v>
      </c>
      <c r="E29" s="72">
        <v>438130.65</v>
      </c>
      <c r="F29" s="43">
        <f>E29/D29</f>
        <v>0.9998417389319946</v>
      </c>
      <c r="G29" s="123">
        <v>2200</v>
      </c>
      <c r="H29" s="75">
        <v>4600</v>
      </c>
      <c r="I29" s="72">
        <v>4553</v>
      </c>
      <c r="J29" s="43">
        <f>I29/H29</f>
        <v>0.9897826086956522</v>
      </c>
    </row>
    <row r="30" spans="1:10" ht="15" customHeight="1">
      <c r="A30" s="10" t="s">
        <v>134</v>
      </c>
      <c r="B30" s="11">
        <v>521</v>
      </c>
      <c r="C30" s="74">
        <v>15000</v>
      </c>
      <c r="D30" s="72">
        <v>208100</v>
      </c>
      <c r="E30" s="72">
        <v>208100</v>
      </c>
      <c r="F30" s="43">
        <f>E30/D30</f>
        <v>1</v>
      </c>
      <c r="G30" s="123">
        <v>9900</v>
      </c>
      <c r="H30" s="75">
        <v>10000</v>
      </c>
      <c r="I30" s="72">
        <v>10000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70300</v>
      </c>
      <c r="E31" s="72">
        <v>70338</v>
      </c>
      <c r="F31" s="43">
        <f>E31/D31</f>
        <v>1.0005405405405405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10600</v>
      </c>
      <c r="D32" s="72">
        <v>35200</v>
      </c>
      <c r="E32" s="72">
        <v>20906.14</v>
      </c>
      <c r="F32" s="43">
        <f>E32/D32</f>
        <v>0.5939244318181818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101600</v>
      </c>
      <c r="D39" s="72">
        <v>101600</v>
      </c>
      <c r="E39" s="72">
        <v>101489</v>
      </c>
      <c r="F39" s="43">
        <f>E39/D39</f>
        <v>0.9989074803149607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77.63</v>
      </c>
      <c r="F40" s="43">
        <f>E40/D40</f>
        <v>0.7763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1706900</v>
      </c>
      <c r="D41" s="50">
        <f>SUM(D8:D16)</f>
        <v>2681000</v>
      </c>
      <c r="E41" s="50">
        <f>SUM(E8:E16)</f>
        <v>2599114.6999999997</v>
      </c>
      <c r="F41" s="51">
        <f>E41/D41</f>
        <v>0.9694571801566578</v>
      </c>
      <c r="G41" s="52">
        <f>SUM(G8:G16)</f>
        <v>117000</v>
      </c>
      <c r="H41" s="52">
        <f>SUM(H8:H16)</f>
        <v>117000</v>
      </c>
      <c r="I41" s="53">
        <f>SUM(I8:I16)</f>
        <v>112448</v>
      </c>
      <c r="J41" s="51">
        <f>I41/H41</f>
        <v>0.9610940170940171</v>
      </c>
    </row>
    <row r="42" spans="1:10" ht="15" customHeight="1" thickBot="1">
      <c r="A42" s="13" t="s">
        <v>21</v>
      </c>
      <c r="B42" s="16"/>
      <c r="C42" s="54">
        <f>-SUM(C18:C40)</f>
        <v>-1706900</v>
      </c>
      <c r="D42" s="54">
        <f>-SUM(D18:D40)</f>
        <v>-2681000</v>
      </c>
      <c r="E42" s="54">
        <f>-SUM(E18:E40)</f>
        <v>-2599114.7</v>
      </c>
      <c r="F42" s="43">
        <f>E42/D42</f>
        <v>0.969457180156658</v>
      </c>
      <c r="G42" s="55">
        <f>-SUM(G18:G40)</f>
        <v>-55500</v>
      </c>
      <c r="H42" s="55">
        <f>-SUM(H18:H40)</f>
        <v>-59000</v>
      </c>
      <c r="I42" s="56">
        <f>-SUM(I18:I40)</f>
        <v>-53532.97</v>
      </c>
      <c r="J42" s="43">
        <f>I42/H42</f>
        <v>0.9073384745762713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61500</v>
      </c>
      <c r="H43" s="79">
        <f>+H41+H42</f>
        <v>58000</v>
      </c>
      <c r="I43" s="79">
        <f>+I41+I42</f>
        <v>58915.03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58915.03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D42" sqref="D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109</v>
      </c>
    </row>
    <row r="2" spans="1:9" ht="15">
      <c r="A2" s="29" t="s">
        <v>110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717600</v>
      </c>
      <c r="D8" s="22">
        <v>856200</v>
      </c>
      <c r="E8" s="61">
        <v>856173.82</v>
      </c>
      <c r="F8" s="43">
        <f>E8/D8</f>
        <v>0.9999694230320018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297000</v>
      </c>
      <c r="E9" s="64">
        <v>297000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213</v>
      </c>
      <c r="B10" s="16"/>
      <c r="C10" s="162">
        <v>0</v>
      </c>
      <c r="D10" s="153">
        <v>27400</v>
      </c>
      <c r="E10" s="64">
        <v>27370</v>
      </c>
      <c r="F10" s="43">
        <f>E10/D10</f>
        <v>0.9989051094890511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300000</v>
      </c>
      <c r="D13" s="64">
        <v>370000</v>
      </c>
      <c r="E13" s="64">
        <v>298500</v>
      </c>
      <c r="F13" s="43">
        <f>E13/D13</f>
        <v>0.8067567567567567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162">
        <v>520000</v>
      </c>
      <c r="D14" s="64">
        <v>649500</v>
      </c>
      <c r="E14" s="64">
        <v>563156.05</v>
      </c>
      <c r="F14" s="43">
        <f>E14/D14</f>
        <v>0.8670608929946113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163">
        <v>200</v>
      </c>
      <c r="D15" s="67">
        <v>400</v>
      </c>
      <c r="E15" s="66">
        <v>343.18</v>
      </c>
      <c r="F15" s="43">
        <f>E15/D15</f>
        <v>0.85795</v>
      </c>
      <c r="G15" s="133">
        <v>69000</v>
      </c>
      <c r="H15" s="66">
        <v>81400</v>
      </c>
      <c r="I15" s="67">
        <v>81331.5</v>
      </c>
      <c r="J15" s="43">
        <f>I15/H15</f>
        <v>0.9991584766584767</v>
      </c>
    </row>
    <row r="16" spans="1:10" ht="15" customHeight="1" thickBot="1">
      <c r="A16" s="181" t="s">
        <v>212</v>
      </c>
      <c r="B16" s="182"/>
      <c r="C16" s="164">
        <v>0</v>
      </c>
      <c r="D16" s="70">
        <v>209900</v>
      </c>
      <c r="E16" s="70">
        <v>209872.03</v>
      </c>
      <c r="F16" s="43">
        <f>E16/D16</f>
        <v>0.9998667460695569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90100</v>
      </c>
      <c r="E18" s="61">
        <v>90055</v>
      </c>
      <c r="F18" s="43">
        <f aca="true" t="shared" si="1" ref="F18:F23">E18/D18</f>
        <v>0.9995005549389567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125000</v>
      </c>
      <c r="D19" s="61">
        <v>155500</v>
      </c>
      <c r="E19" s="61">
        <v>155408.8</v>
      </c>
      <c r="F19" s="43">
        <f t="shared" si="1"/>
        <v>0.999413504823151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520000</v>
      </c>
      <c r="D20" s="61">
        <v>582100</v>
      </c>
      <c r="E20" s="73">
        <v>582026.06</v>
      </c>
      <c r="F20" s="43">
        <f t="shared" si="1"/>
        <v>0.9998729771516922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250000</v>
      </c>
      <c r="D21" s="72">
        <v>310000</v>
      </c>
      <c r="E21" s="72">
        <v>309853.39</v>
      </c>
      <c r="F21" s="43">
        <f t="shared" si="1"/>
        <v>0.999527064516129</v>
      </c>
      <c r="G21" s="123">
        <v>14700</v>
      </c>
      <c r="H21" s="75">
        <v>17700</v>
      </c>
      <c r="I21" s="72">
        <v>17657.5</v>
      </c>
      <c r="J21" s="43">
        <f>I21/H21</f>
        <v>0.9975988700564972</v>
      </c>
    </row>
    <row r="22" spans="1:10" ht="15" customHeight="1">
      <c r="A22" s="10" t="s">
        <v>127</v>
      </c>
      <c r="B22" s="11">
        <v>502</v>
      </c>
      <c r="C22" s="74">
        <v>200000</v>
      </c>
      <c r="D22" s="72">
        <v>315000</v>
      </c>
      <c r="E22" s="72">
        <v>314947.43</v>
      </c>
      <c r="F22" s="43">
        <f t="shared" si="1"/>
        <v>0.9998331111111111</v>
      </c>
      <c r="G22" s="123">
        <v>3800</v>
      </c>
      <c r="H22" s="75">
        <v>3800</v>
      </c>
      <c r="I22" s="72">
        <v>1940</v>
      </c>
      <c r="J22" s="43">
        <f>I22/H22</f>
        <v>0.5105263157894737</v>
      </c>
    </row>
    <row r="23" spans="1:10" ht="15" customHeight="1">
      <c r="A23" s="10" t="s">
        <v>128</v>
      </c>
      <c r="B23" s="11">
        <v>502</v>
      </c>
      <c r="C23" s="74">
        <v>150500</v>
      </c>
      <c r="D23" s="72">
        <v>109000</v>
      </c>
      <c r="E23" s="72">
        <v>108933</v>
      </c>
      <c r="F23" s="43">
        <f t="shared" si="1"/>
        <v>0.9993853211009174</v>
      </c>
      <c r="G23" s="123">
        <v>7400</v>
      </c>
      <c r="H23" s="75">
        <v>14400</v>
      </c>
      <c r="I23" s="72">
        <v>14306</v>
      </c>
      <c r="J23" s="43">
        <f>I23/H23</f>
        <v>0.9934722222222222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21800</v>
      </c>
      <c r="D26" s="72">
        <v>112300</v>
      </c>
      <c r="E26" s="72">
        <v>112238.64</v>
      </c>
      <c r="F26" s="43">
        <f>E26/D26</f>
        <v>0.999453606411398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2500</v>
      </c>
      <c r="E27" s="72">
        <v>2455</v>
      </c>
      <c r="F27" s="43">
        <f>E27/D27</f>
        <v>0.982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190900</v>
      </c>
      <c r="D29" s="72">
        <v>348600</v>
      </c>
      <c r="E29" s="72">
        <v>348512.6</v>
      </c>
      <c r="F29" s="43">
        <f>E29/D29</f>
        <v>0.9997492828456683</v>
      </c>
      <c r="G29" s="123">
        <v>2700</v>
      </c>
      <c r="H29" s="75">
        <v>2700</v>
      </c>
      <c r="I29" s="72">
        <v>1420</v>
      </c>
      <c r="J29" s="43">
        <f>I29/H29</f>
        <v>0.5259259259259259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233700</v>
      </c>
      <c r="E30" s="72">
        <v>233700</v>
      </c>
      <c r="F30" s="43">
        <f>E30/D30</f>
        <v>1</v>
      </c>
      <c r="G30" s="123">
        <v>5600</v>
      </c>
      <c r="H30" s="75">
        <v>5600</v>
      </c>
      <c r="I30" s="123">
        <v>0</v>
      </c>
      <c r="J30" s="43">
        <f>I30/H30</f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73900</v>
      </c>
      <c r="E31" s="72">
        <v>73926</v>
      </c>
      <c r="F31" s="43">
        <f>E31/D31</f>
        <v>1.0003518267929634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24600</v>
      </c>
      <c r="D32" s="72">
        <v>27700</v>
      </c>
      <c r="E32" s="72">
        <v>27675.8</v>
      </c>
      <c r="F32" s="43">
        <f>E32/D32</f>
        <v>0.9991263537906137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49900</v>
      </c>
      <c r="D39" s="72">
        <v>49900</v>
      </c>
      <c r="E39" s="72">
        <v>49936</v>
      </c>
      <c r="F39" s="43">
        <f>E39/D39</f>
        <v>1.0007214428857716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65.21</v>
      </c>
      <c r="F40" s="43">
        <f>E40/D40</f>
        <v>0.6520999999999999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1537800</v>
      </c>
      <c r="D41" s="50">
        <f>SUM(D8:D16)</f>
        <v>2410400</v>
      </c>
      <c r="E41" s="50">
        <f>SUM(E8:E16)</f>
        <v>2252415.0799999996</v>
      </c>
      <c r="F41" s="51">
        <f>E41/D41</f>
        <v>0.9344569697975438</v>
      </c>
      <c r="G41" s="52">
        <f>SUM(G8:G16)</f>
        <v>69000</v>
      </c>
      <c r="H41" s="52">
        <f>SUM(H8:H16)</f>
        <v>81400</v>
      </c>
      <c r="I41" s="53">
        <f>SUM(I8:I16)</f>
        <v>81331.5</v>
      </c>
      <c r="J41" s="51">
        <f>I41/H41</f>
        <v>0.9991584766584767</v>
      </c>
    </row>
    <row r="42" spans="1:10" ht="15" customHeight="1" thickBot="1">
      <c r="A42" s="13" t="s">
        <v>21</v>
      </c>
      <c r="B42" s="16"/>
      <c r="C42" s="54">
        <f>-SUM(C18:C40)</f>
        <v>-1537800</v>
      </c>
      <c r="D42" s="54">
        <f>-SUM(D18:D40)</f>
        <v>-2410400</v>
      </c>
      <c r="E42" s="54">
        <f>-SUM(E18:E40)</f>
        <v>-2409732.9299999997</v>
      </c>
      <c r="F42" s="43">
        <f>E42/D42</f>
        <v>0.9997232534019249</v>
      </c>
      <c r="G42" s="55">
        <f>-SUM(G18:G40)</f>
        <v>-34200</v>
      </c>
      <c r="H42" s="55">
        <f>-SUM(H18:H40)</f>
        <v>-44200</v>
      </c>
      <c r="I42" s="56">
        <f>-SUM(I18:I40)</f>
        <v>-35323.5</v>
      </c>
      <c r="J42" s="43">
        <f>I42/H42</f>
        <v>0.7991742081447963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-157317.8500000001</v>
      </c>
      <c r="F43" s="59" t="s">
        <v>19</v>
      </c>
      <c r="G43" s="135">
        <f>+G41+G42</f>
        <v>34800</v>
      </c>
      <c r="H43" s="79">
        <f>+H41+H42</f>
        <v>37200</v>
      </c>
      <c r="I43" s="79">
        <f>+I41+I42</f>
        <v>46008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-111309.8500000001</v>
      </c>
      <c r="J44" s="150" t="s">
        <v>19</v>
      </c>
    </row>
    <row r="45" ht="15" customHeight="1">
      <c r="C45" s="148"/>
    </row>
    <row r="46" ht="15" customHeight="1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D42" sqref="D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5.25390625" style="4" customWidth="1"/>
    <col min="12" max="16384" width="9.125" style="5" customWidth="1"/>
  </cols>
  <sheetData>
    <row r="1" ht="15" customHeight="1">
      <c r="A1" s="29" t="s">
        <v>178</v>
      </c>
    </row>
    <row r="2" spans="1:9" ht="15">
      <c r="A2" s="29" t="s">
        <v>108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615300</v>
      </c>
      <c r="D8" s="22">
        <v>674500</v>
      </c>
      <c r="E8" s="61">
        <v>674426.42</v>
      </c>
      <c r="F8" s="43">
        <f>E8/D8</f>
        <v>0.9998909117865086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282200</v>
      </c>
      <c r="E9" s="64">
        <v>282200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162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345000</v>
      </c>
      <c r="D13" s="64">
        <v>357500</v>
      </c>
      <c r="E13" s="64">
        <v>328000</v>
      </c>
      <c r="F13" s="43">
        <f>E13/D13</f>
        <v>0.9174825174825175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162">
        <v>910800</v>
      </c>
      <c r="D14" s="64">
        <v>621200</v>
      </c>
      <c r="E14" s="64">
        <v>621142.73</v>
      </c>
      <c r="F14" s="43">
        <f>E14/D14</f>
        <v>0.999907807469414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163">
        <v>0</v>
      </c>
      <c r="D15" s="67">
        <v>190000</v>
      </c>
      <c r="E15" s="67">
        <v>189922.95</v>
      </c>
      <c r="F15" s="43">
        <f>E15/D15</f>
        <v>0.9995944736842106</v>
      </c>
      <c r="G15" s="133">
        <v>6200</v>
      </c>
      <c r="H15" s="66">
        <v>13000</v>
      </c>
      <c r="I15" s="67">
        <v>12980</v>
      </c>
      <c r="J15" s="43">
        <f>I15/H15</f>
        <v>0.9984615384615385</v>
      </c>
    </row>
    <row r="16" spans="1:10" ht="15" customHeight="1" thickBot="1">
      <c r="A16" s="181" t="s">
        <v>90</v>
      </c>
      <c r="B16" s="182"/>
      <c r="C16" s="164">
        <v>0</v>
      </c>
      <c r="D16" s="70">
        <v>30200</v>
      </c>
      <c r="E16" s="70">
        <v>30188.81</v>
      </c>
      <c r="F16" s="43">
        <f>E16/D16</f>
        <v>0.9996294701986755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50000</v>
      </c>
      <c r="D18" s="72">
        <v>38100</v>
      </c>
      <c r="E18" s="61">
        <v>34893</v>
      </c>
      <c r="F18" s="43">
        <f aca="true" t="shared" si="1" ref="F18:F23">E18/D18</f>
        <v>0.9158267716535433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70000</v>
      </c>
      <c r="D19" s="61">
        <v>111900</v>
      </c>
      <c r="E19" s="61">
        <v>101802.36</v>
      </c>
      <c r="F19" s="43">
        <f t="shared" si="1"/>
        <v>0.9097619302949062</v>
      </c>
      <c r="G19" s="21">
        <v>0</v>
      </c>
      <c r="H19" s="21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910800</v>
      </c>
      <c r="D20" s="61">
        <v>636000</v>
      </c>
      <c r="E20" s="61">
        <v>635984.1</v>
      </c>
      <c r="F20" s="43">
        <f t="shared" si="1"/>
        <v>0.999975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200000</v>
      </c>
      <c r="D21" s="72">
        <v>251200</v>
      </c>
      <c r="E21" s="72">
        <v>241116.42</v>
      </c>
      <c r="F21" s="43">
        <f t="shared" si="1"/>
        <v>0.9598583598726115</v>
      </c>
      <c r="G21" s="123">
        <v>2000</v>
      </c>
      <c r="H21" s="123">
        <v>3600</v>
      </c>
      <c r="I21" s="72">
        <v>3540</v>
      </c>
      <c r="J21" s="43">
        <f>I21/H21</f>
        <v>0.9833333333333333</v>
      </c>
    </row>
    <row r="22" spans="1:10" ht="15" customHeight="1">
      <c r="A22" s="10" t="s">
        <v>127</v>
      </c>
      <c r="B22" s="11">
        <v>502</v>
      </c>
      <c r="C22" s="74">
        <v>160000</v>
      </c>
      <c r="D22" s="72">
        <v>142100</v>
      </c>
      <c r="E22" s="72">
        <v>142076</v>
      </c>
      <c r="F22" s="43">
        <f t="shared" si="1"/>
        <v>0.9998311048557355</v>
      </c>
      <c r="G22" s="123">
        <v>1200</v>
      </c>
      <c r="H22" s="123">
        <v>2200</v>
      </c>
      <c r="I22" s="72">
        <v>2124</v>
      </c>
      <c r="J22" s="43">
        <f>I22/H22</f>
        <v>0.9654545454545455</v>
      </c>
    </row>
    <row r="23" spans="1:10" ht="15" customHeight="1">
      <c r="A23" s="10" t="s">
        <v>128</v>
      </c>
      <c r="B23" s="11">
        <v>502</v>
      </c>
      <c r="C23" s="74">
        <v>90000</v>
      </c>
      <c r="D23" s="72">
        <v>92300</v>
      </c>
      <c r="E23" s="72">
        <v>91808</v>
      </c>
      <c r="F23" s="43">
        <f t="shared" si="1"/>
        <v>0.9946695557963163</v>
      </c>
      <c r="G23" s="123">
        <v>900</v>
      </c>
      <c r="H23" s="123">
        <v>1500</v>
      </c>
      <c r="I23" s="72">
        <v>1416</v>
      </c>
      <c r="J23" s="43">
        <f>I23/H23</f>
        <v>0.944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70000</v>
      </c>
      <c r="D26" s="72">
        <v>17300</v>
      </c>
      <c r="E26" s="72">
        <v>17283</v>
      </c>
      <c r="F26" s="43">
        <f aca="true" t="shared" si="2" ref="F26:F32">E26/D26</f>
        <v>0.9990173410404625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5300</v>
      </c>
      <c r="D27" s="72">
        <v>4900</v>
      </c>
      <c r="E27" s="72">
        <v>4815</v>
      </c>
      <c r="F27" s="43">
        <f t="shared" si="2"/>
        <v>0.9826530612244898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525000</v>
      </c>
      <c r="E28" s="72">
        <v>524987.95</v>
      </c>
      <c r="F28" s="43">
        <f t="shared" si="2"/>
        <v>0.9999770476190475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282000</v>
      </c>
      <c r="D29" s="72">
        <v>207800</v>
      </c>
      <c r="E29" s="72">
        <v>207800</v>
      </c>
      <c r="F29" s="43">
        <f t="shared" si="2"/>
        <v>1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70300</v>
      </c>
      <c r="E30" s="72">
        <v>70244</v>
      </c>
      <c r="F30" s="43">
        <f t="shared" si="2"/>
        <v>0.999203413940256</v>
      </c>
      <c r="G30" s="123">
        <v>0</v>
      </c>
      <c r="H30" s="123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6700</v>
      </c>
      <c r="E31" s="72">
        <v>6630</v>
      </c>
      <c r="F31" s="43">
        <f t="shared" si="2"/>
        <v>0.9895522388059701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4000</v>
      </c>
      <c r="D32" s="72">
        <v>5500</v>
      </c>
      <c r="E32" s="72">
        <v>0</v>
      </c>
      <c r="F32" s="43">
        <f t="shared" si="2"/>
        <v>0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160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29000</v>
      </c>
      <c r="D39" s="72">
        <v>46400</v>
      </c>
      <c r="E39" s="72">
        <v>46399.85</v>
      </c>
      <c r="F39" s="43">
        <f>E39/D39</f>
        <v>0.9999967672413793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41.23</v>
      </c>
      <c r="F40" s="43">
        <f>E40/D40</f>
        <v>0.41229999999999994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1871100</v>
      </c>
      <c r="D41" s="50">
        <f>SUM(D8:D16)</f>
        <v>2155600</v>
      </c>
      <c r="E41" s="50">
        <f>SUM(E8:E16)</f>
        <v>2125880.9099999997</v>
      </c>
      <c r="F41" s="51">
        <f>E41/D41</f>
        <v>0.9862130775654109</v>
      </c>
      <c r="G41" s="52">
        <f>SUM(G8:G16)</f>
        <v>6200</v>
      </c>
      <c r="H41" s="52">
        <f>SUM(H8:H16)</f>
        <v>13000</v>
      </c>
      <c r="I41" s="53">
        <f>SUM(I8:I16)</f>
        <v>12980</v>
      </c>
      <c r="J41" s="51">
        <f>I41/H41</f>
        <v>0.9984615384615385</v>
      </c>
    </row>
    <row r="42" spans="1:10" ht="15" customHeight="1" thickBot="1">
      <c r="A42" s="13" t="s">
        <v>21</v>
      </c>
      <c r="B42" s="16"/>
      <c r="C42" s="54">
        <f>-SUM(C18:C40)</f>
        <v>-1871100</v>
      </c>
      <c r="D42" s="54">
        <f>-SUM(D18:D40)</f>
        <v>-2155600</v>
      </c>
      <c r="E42" s="54">
        <f>-SUM(E18:E40)</f>
        <v>-2125880.9099999997</v>
      </c>
      <c r="F42" s="43">
        <f>E42/D42</f>
        <v>0.9862130775654109</v>
      </c>
      <c r="G42" s="55">
        <f>-SUM(G18:G40)</f>
        <v>-4100</v>
      </c>
      <c r="H42" s="55">
        <f>-SUM(H18:H40)</f>
        <v>-7300</v>
      </c>
      <c r="I42" s="56">
        <f>-SUM(I18:I40)</f>
        <v>-7080</v>
      </c>
      <c r="J42" s="43">
        <f>I42/H42</f>
        <v>0.9698630136986301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2100</v>
      </c>
      <c r="H43" s="79">
        <f>+H41+H42</f>
        <v>5700</v>
      </c>
      <c r="I43" s="79">
        <f>+I41+I42</f>
        <v>5900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5900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D42" sqref="D4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179</v>
      </c>
    </row>
    <row r="2" spans="1:9" ht="15">
      <c r="A2" s="29" t="s">
        <v>107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618200</v>
      </c>
      <c r="D8" s="22">
        <v>669100</v>
      </c>
      <c r="E8" s="61">
        <v>669051.39</v>
      </c>
      <c r="F8" s="43">
        <f>E8/D8</f>
        <v>0.9999273501718727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246300</v>
      </c>
      <c r="E9" s="64">
        <v>246300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162">
        <v>0</v>
      </c>
      <c r="D10" s="64">
        <v>34600</v>
      </c>
      <c r="E10" s="64">
        <v>34548</v>
      </c>
      <c r="F10" s="43">
        <f>E10/D10</f>
        <v>0.9984971098265896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290000</v>
      </c>
      <c r="D13" s="64">
        <v>355300</v>
      </c>
      <c r="E13" s="64">
        <v>326500</v>
      </c>
      <c r="F13" s="43">
        <f>E13/D13</f>
        <v>0.9189417393751759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162">
        <v>530000</v>
      </c>
      <c r="D14" s="64">
        <v>673000</v>
      </c>
      <c r="E14" s="64">
        <v>672995.4</v>
      </c>
      <c r="F14" s="43">
        <f>E14/D14</f>
        <v>0.9999931649331353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163">
        <v>200</v>
      </c>
      <c r="D15" s="67">
        <v>5900</v>
      </c>
      <c r="E15" s="67">
        <v>5838.63</v>
      </c>
      <c r="F15" s="43">
        <f>E15/D15</f>
        <v>0.9895983050847458</v>
      </c>
      <c r="G15" s="133">
        <v>95000</v>
      </c>
      <c r="H15" s="66">
        <v>101000</v>
      </c>
      <c r="I15" s="67">
        <v>100955</v>
      </c>
      <c r="J15" s="43">
        <f>I15/H15</f>
        <v>0.9995544554455446</v>
      </c>
    </row>
    <row r="16" spans="1:10" ht="15" customHeight="1" thickBot="1">
      <c r="A16" s="181" t="s">
        <v>90</v>
      </c>
      <c r="B16" s="182"/>
      <c r="C16" s="164">
        <v>0</v>
      </c>
      <c r="D16" s="70">
        <v>40000</v>
      </c>
      <c r="E16" s="70">
        <v>39990</v>
      </c>
      <c r="F16" s="43">
        <f>E16/D16</f>
        <v>0.99975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50900</v>
      </c>
      <c r="E18" s="61">
        <v>50856</v>
      </c>
      <c r="F18" s="43">
        <f aca="true" t="shared" si="1" ref="F18:F23">E18/D18</f>
        <v>0.9991355599214146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118700</v>
      </c>
      <c r="D19" s="61">
        <v>149700</v>
      </c>
      <c r="E19" s="61">
        <v>110214.19</v>
      </c>
      <c r="F19" s="43">
        <f t="shared" si="1"/>
        <v>0.7362337341349365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530000</v>
      </c>
      <c r="D20" s="61">
        <v>696600</v>
      </c>
      <c r="E20" s="61">
        <v>696543.55</v>
      </c>
      <c r="F20" s="43">
        <f t="shared" si="1"/>
        <v>0.9999189635371807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152800</v>
      </c>
      <c r="D21" s="72">
        <v>273900</v>
      </c>
      <c r="E21" s="72">
        <v>273880.39</v>
      </c>
      <c r="F21" s="43">
        <f t="shared" si="1"/>
        <v>0.9999284045271998</v>
      </c>
      <c r="G21" s="123">
        <v>12000</v>
      </c>
      <c r="H21" s="123">
        <v>19500</v>
      </c>
      <c r="I21" s="72">
        <v>19438</v>
      </c>
      <c r="J21" s="43">
        <f>I21/H21</f>
        <v>0.9968205128205129</v>
      </c>
    </row>
    <row r="22" spans="1:10" ht="15" customHeight="1">
      <c r="A22" s="10" t="s">
        <v>127</v>
      </c>
      <c r="B22" s="11">
        <v>502</v>
      </c>
      <c r="C22" s="74">
        <v>200000</v>
      </c>
      <c r="D22" s="72">
        <v>187200</v>
      </c>
      <c r="E22" s="72">
        <v>187172</v>
      </c>
      <c r="F22" s="43">
        <f t="shared" si="1"/>
        <v>0.9998504273504274</v>
      </c>
      <c r="G22" s="123">
        <v>5000</v>
      </c>
      <c r="H22" s="123">
        <v>5000</v>
      </c>
      <c r="I22" s="72">
        <v>1237</v>
      </c>
      <c r="J22" s="43">
        <f>I22/H22</f>
        <v>0.2474</v>
      </c>
    </row>
    <row r="23" spans="1:10" ht="15" customHeight="1">
      <c r="A23" s="10" t="s">
        <v>128</v>
      </c>
      <c r="B23" s="11">
        <v>502</v>
      </c>
      <c r="C23" s="74">
        <v>146200</v>
      </c>
      <c r="D23" s="72">
        <v>76100</v>
      </c>
      <c r="E23" s="72">
        <v>76059</v>
      </c>
      <c r="F23" s="43">
        <f t="shared" si="1"/>
        <v>0.99946123521682</v>
      </c>
      <c r="G23" s="123">
        <v>15000</v>
      </c>
      <c r="H23" s="123">
        <v>15000</v>
      </c>
      <c r="I23" s="72">
        <v>7320</v>
      </c>
      <c r="J23" s="43">
        <f>I23/H23</f>
        <v>0.488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17300</v>
      </c>
      <c r="D26" s="72">
        <v>14300</v>
      </c>
      <c r="E26" s="72">
        <v>14257.92</v>
      </c>
      <c r="F26" s="43">
        <f>E26/D26</f>
        <v>0.9970573426573427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1700</v>
      </c>
      <c r="E27" s="72">
        <v>1693</v>
      </c>
      <c r="F27" s="43">
        <f>E27/D27</f>
        <v>0.9958823529411764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170500</v>
      </c>
      <c r="D29" s="72">
        <v>252500</v>
      </c>
      <c r="E29" s="72">
        <v>252417.75</v>
      </c>
      <c r="F29" s="43">
        <f>E29/D29</f>
        <v>0.9996742574257426</v>
      </c>
      <c r="G29" s="123">
        <v>1400</v>
      </c>
      <c r="H29" s="123">
        <v>1400</v>
      </c>
      <c r="I29" s="72">
        <v>1200</v>
      </c>
      <c r="J29" s="43">
        <f>I29/H29</f>
        <v>0.8571428571428571</v>
      </c>
    </row>
    <row r="30" spans="1:10" ht="15" customHeight="1">
      <c r="A30" s="10" t="s">
        <v>134</v>
      </c>
      <c r="B30" s="11">
        <v>521</v>
      </c>
      <c r="C30" s="74">
        <v>10000</v>
      </c>
      <c r="D30" s="72">
        <v>181400</v>
      </c>
      <c r="E30" s="72">
        <v>181400</v>
      </c>
      <c r="F30" s="43">
        <f>E30/D30</f>
        <v>1</v>
      </c>
      <c r="G30" s="123">
        <v>0</v>
      </c>
      <c r="H30" s="123">
        <v>0</v>
      </c>
      <c r="I30" s="123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61300</v>
      </c>
      <c r="E31" s="72">
        <v>61272</v>
      </c>
      <c r="F31" s="43">
        <f>E31/D31</f>
        <v>0.9995432300163132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30000</v>
      </c>
      <c r="D32" s="72">
        <v>17100</v>
      </c>
      <c r="E32" s="72">
        <v>17098</v>
      </c>
      <c r="F32" s="43">
        <f>E32/D32</f>
        <v>0.9998830409356725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57800</v>
      </c>
      <c r="D39" s="72">
        <v>61400</v>
      </c>
      <c r="E39" s="72">
        <v>59048</v>
      </c>
      <c r="F39" s="43">
        <f>E39/D39</f>
        <v>0.9616938110749186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53.13</v>
      </c>
      <c r="F40" s="43">
        <f>E40/D40</f>
        <v>0.5313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1438400</v>
      </c>
      <c r="D41" s="50">
        <f>SUM(D8:D16)</f>
        <v>2024200</v>
      </c>
      <c r="E41" s="50">
        <f>SUM(E8:E16)</f>
        <v>1995223.42</v>
      </c>
      <c r="F41" s="51">
        <f>E41/D41</f>
        <v>0.9856849224384941</v>
      </c>
      <c r="G41" s="52">
        <f>SUM(G8:G16)</f>
        <v>95000</v>
      </c>
      <c r="H41" s="52">
        <f>SUM(H8:H16)</f>
        <v>101000</v>
      </c>
      <c r="I41" s="53">
        <f>SUM(I8:I16)</f>
        <v>100955</v>
      </c>
      <c r="J41" s="51">
        <f>I41/H41</f>
        <v>0.9995544554455446</v>
      </c>
    </row>
    <row r="42" spans="1:10" ht="15" customHeight="1" thickBot="1">
      <c r="A42" s="13" t="s">
        <v>21</v>
      </c>
      <c r="B42" s="16"/>
      <c r="C42" s="54">
        <f>-SUM(C18:C40)</f>
        <v>-1438400</v>
      </c>
      <c r="D42" s="54">
        <f>-SUM(D18:D40)</f>
        <v>-2024200</v>
      </c>
      <c r="E42" s="54">
        <f>-SUM(E18:E40)</f>
        <v>-1981964.9299999997</v>
      </c>
      <c r="F42" s="43">
        <f>E42/D42</f>
        <v>0.9791349323189407</v>
      </c>
      <c r="G42" s="55">
        <f>-SUM(G18:G40)</f>
        <v>-33400</v>
      </c>
      <c r="H42" s="55">
        <f>-SUM(H18:H40)</f>
        <v>-40900</v>
      </c>
      <c r="I42" s="56">
        <f>-SUM(I18:I40)</f>
        <v>-29195</v>
      </c>
      <c r="J42" s="43">
        <f>I42/H42</f>
        <v>0.7138141809290953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13258.490000000224</v>
      </c>
      <c r="F43" s="59" t="s">
        <v>19</v>
      </c>
      <c r="G43" s="135">
        <f>+G41+G42</f>
        <v>61600</v>
      </c>
      <c r="H43" s="79">
        <f>+H41+H42</f>
        <v>60100</v>
      </c>
      <c r="I43" s="79">
        <f>+I41+I42</f>
        <v>71760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85018.49000000022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105</v>
      </c>
    </row>
    <row r="2" spans="1:9" ht="15">
      <c r="A2" s="29" t="s">
        <v>106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1:10" ht="12" customHeight="1">
      <c r="A4" s="6" t="s">
        <v>145</v>
      </c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60">
        <v>684000</v>
      </c>
      <c r="D8" s="21">
        <v>745500</v>
      </c>
      <c r="E8" s="61">
        <v>745498.98</v>
      </c>
      <c r="F8" s="43">
        <f>E8/D8</f>
        <v>0.9999986317907444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4.25" customHeight="1">
      <c r="A9" s="13" t="s">
        <v>197</v>
      </c>
      <c r="B9" s="16"/>
      <c r="C9" s="62">
        <v>0</v>
      </c>
      <c r="D9" s="63">
        <v>252000</v>
      </c>
      <c r="E9" s="64">
        <v>252000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4.25" customHeight="1">
      <c r="A10" s="13" t="s">
        <v>209</v>
      </c>
      <c r="B10" s="16"/>
      <c r="C10" s="62">
        <v>0</v>
      </c>
      <c r="D10" s="63">
        <v>24500</v>
      </c>
      <c r="E10" s="64">
        <v>24470</v>
      </c>
      <c r="F10" s="43">
        <f>E10/D10</f>
        <v>0.9987755102040816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62">
        <v>0</v>
      </c>
      <c r="D12" s="63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62">
        <v>321000</v>
      </c>
      <c r="D13" s="63">
        <v>357800</v>
      </c>
      <c r="E13" s="64">
        <v>325500</v>
      </c>
      <c r="F13" s="43">
        <f>E13/D13</f>
        <v>0.9097261039686976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62">
        <v>645000</v>
      </c>
      <c r="D14" s="63">
        <v>694900</v>
      </c>
      <c r="E14" s="64">
        <v>694817.37</v>
      </c>
      <c r="F14" s="43">
        <f>E14/D14</f>
        <v>0.9998810908044323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60</v>
      </c>
      <c r="B15" s="201"/>
      <c r="C15" s="65">
        <v>800</v>
      </c>
      <c r="D15" s="66">
        <v>2500</v>
      </c>
      <c r="E15" s="67">
        <v>1491.98</v>
      </c>
      <c r="F15" s="43">
        <f>E15/D15</f>
        <v>0.596792</v>
      </c>
      <c r="G15" s="133">
        <v>143000</v>
      </c>
      <c r="H15" s="66">
        <v>143000</v>
      </c>
      <c r="I15" s="67">
        <v>136576</v>
      </c>
      <c r="J15" s="43">
        <f>I15/H15</f>
        <v>0.955076923076923</v>
      </c>
    </row>
    <row r="16" spans="1:10" ht="15" customHeight="1" thickBot="1">
      <c r="A16" s="181" t="s">
        <v>90</v>
      </c>
      <c r="B16" s="182"/>
      <c r="C16" s="68">
        <v>0</v>
      </c>
      <c r="D16" s="69">
        <v>271900</v>
      </c>
      <c r="E16" s="70">
        <v>271847.02</v>
      </c>
      <c r="F16" s="43">
        <f>E16/D16</f>
        <v>0.9998051489518206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27600</v>
      </c>
      <c r="E18" s="61">
        <v>27603</v>
      </c>
      <c r="F18" s="43">
        <f aca="true" t="shared" si="1" ref="F18:F23">E18/D18</f>
        <v>1.0001086956521739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149800</v>
      </c>
      <c r="D19" s="61">
        <v>139500</v>
      </c>
      <c r="E19" s="61">
        <v>139464.85</v>
      </c>
      <c r="F19" s="43">
        <f t="shared" si="1"/>
        <v>0.9997480286738352</v>
      </c>
      <c r="G19" s="21">
        <v>5800</v>
      </c>
      <c r="H19" s="73">
        <v>5800</v>
      </c>
      <c r="I19" s="61">
        <v>0</v>
      </c>
      <c r="J19" s="43">
        <f>I19/H19</f>
        <v>0</v>
      </c>
    </row>
    <row r="20" spans="1:10" ht="15" customHeight="1">
      <c r="A20" s="18" t="s">
        <v>125</v>
      </c>
      <c r="B20" s="19">
        <v>501</v>
      </c>
      <c r="C20" s="71">
        <v>645000</v>
      </c>
      <c r="D20" s="61">
        <v>709100</v>
      </c>
      <c r="E20" s="61">
        <v>709037.09</v>
      </c>
      <c r="F20" s="43">
        <f t="shared" si="1"/>
        <v>0.9999112819066421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200000</v>
      </c>
      <c r="D21" s="72">
        <v>300000</v>
      </c>
      <c r="E21" s="72">
        <v>290086.98</v>
      </c>
      <c r="F21" s="43">
        <f t="shared" si="1"/>
        <v>0.9669565999999999</v>
      </c>
      <c r="G21" s="123">
        <v>9600</v>
      </c>
      <c r="H21" s="75">
        <v>9600</v>
      </c>
      <c r="I21" s="72">
        <v>7049</v>
      </c>
      <c r="J21" s="43">
        <f>I21/H21</f>
        <v>0.7342708333333333</v>
      </c>
    </row>
    <row r="22" spans="1:10" ht="15" customHeight="1">
      <c r="A22" s="10" t="s">
        <v>127</v>
      </c>
      <c r="B22" s="11">
        <v>502</v>
      </c>
      <c r="C22" s="74">
        <v>230000</v>
      </c>
      <c r="D22" s="72">
        <v>230000</v>
      </c>
      <c r="E22" s="72">
        <v>208107</v>
      </c>
      <c r="F22" s="43">
        <f t="shared" si="1"/>
        <v>0.9048130434782609</v>
      </c>
      <c r="G22" s="123">
        <v>2700</v>
      </c>
      <c r="H22" s="75">
        <v>2700</v>
      </c>
      <c r="I22" s="72">
        <v>0</v>
      </c>
      <c r="J22" s="43">
        <f>I22/H22</f>
        <v>0</v>
      </c>
    </row>
    <row r="23" spans="1:10" ht="15" customHeight="1">
      <c r="A23" s="10" t="s">
        <v>128</v>
      </c>
      <c r="B23" s="11">
        <v>502</v>
      </c>
      <c r="C23" s="74">
        <v>129700</v>
      </c>
      <c r="D23" s="72">
        <v>117700</v>
      </c>
      <c r="E23" s="72">
        <v>117665</v>
      </c>
      <c r="F23" s="43">
        <f t="shared" si="1"/>
        <v>0.9997026338147833</v>
      </c>
      <c r="G23" s="123">
        <v>14300</v>
      </c>
      <c r="H23" s="75">
        <v>14300</v>
      </c>
      <c r="I23" s="72">
        <v>11187</v>
      </c>
      <c r="J23" s="43">
        <f>I23/H23</f>
        <v>0.7823076923076923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30000</v>
      </c>
      <c r="D26" s="72">
        <v>158000</v>
      </c>
      <c r="E26" s="72">
        <v>157932.56</v>
      </c>
      <c r="F26" s="43">
        <f aca="true" t="shared" si="2" ref="F26:F32">E26/D26</f>
        <v>0.999573164556962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5300</v>
      </c>
      <c r="D27" s="72">
        <v>5300</v>
      </c>
      <c r="E27" s="72">
        <v>4455</v>
      </c>
      <c r="F27" s="43">
        <f t="shared" si="2"/>
        <v>0.840566037735849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4000</v>
      </c>
      <c r="D28" s="72">
        <v>12200</v>
      </c>
      <c r="E28" s="72">
        <v>12137.31</v>
      </c>
      <c r="F28" s="43">
        <f t="shared" si="2"/>
        <v>0.994861475409836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210200</v>
      </c>
      <c r="D29" s="72">
        <v>346000</v>
      </c>
      <c r="E29" s="72">
        <v>345945.56</v>
      </c>
      <c r="F29" s="43">
        <f t="shared" si="2"/>
        <v>0.9998426589595376</v>
      </c>
      <c r="G29" s="123">
        <v>4200</v>
      </c>
      <c r="H29" s="75">
        <v>400</v>
      </c>
      <c r="I29" s="72">
        <v>360</v>
      </c>
      <c r="J29" s="43">
        <f>I29/H29</f>
        <v>0.9</v>
      </c>
    </row>
    <row r="30" spans="1:10" ht="15" customHeight="1">
      <c r="A30" s="10" t="s">
        <v>134</v>
      </c>
      <c r="B30" s="11">
        <v>521</v>
      </c>
      <c r="C30" s="74">
        <v>10000</v>
      </c>
      <c r="D30" s="72">
        <v>185600</v>
      </c>
      <c r="E30" s="72">
        <v>185600</v>
      </c>
      <c r="F30" s="43">
        <f t="shared" si="2"/>
        <v>1</v>
      </c>
      <c r="G30" s="123">
        <v>56000</v>
      </c>
      <c r="H30" s="75">
        <v>84900</v>
      </c>
      <c r="I30" s="123">
        <v>84900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62700</v>
      </c>
      <c r="E31" s="72">
        <v>62688</v>
      </c>
      <c r="F31" s="43">
        <f t="shared" si="2"/>
        <v>0.9998086124401914</v>
      </c>
      <c r="G31" s="123">
        <v>0</v>
      </c>
      <c r="H31" s="75">
        <v>3400</v>
      </c>
      <c r="I31" s="72">
        <v>3380</v>
      </c>
      <c r="J31" s="43">
        <f>I31/H31</f>
        <v>0.9941176470588236</v>
      </c>
    </row>
    <row r="32" spans="1:10" ht="15" customHeight="1">
      <c r="A32" s="10" t="s">
        <v>206</v>
      </c>
      <c r="B32" s="11">
        <v>527</v>
      </c>
      <c r="C32" s="74">
        <v>5000</v>
      </c>
      <c r="D32" s="72">
        <v>23600</v>
      </c>
      <c r="E32" s="72">
        <v>23303</v>
      </c>
      <c r="F32" s="43">
        <f t="shared" si="2"/>
        <v>0.9874152542372882</v>
      </c>
      <c r="G32" s="123">
        <v>0</v>
      </c>
      <c r="H32" s="75">
        <v>200</v>
      </c>
      <c r="I32" s="72">
        <v>200</v>
      </c>
      <c r="J32" s="43">
        <f>I32/H32</f>
        <v>1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3.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31600</v>
      </c>
      <c r="D39" s="72">
        <v>31600</v>
      </c>
      <c r="E39" s="72">
        <v>31600</v>
      </c>
      <c r="F39" s="43">
        <f>E39/D39</f>
        <v>1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200</v>
      </c>
      <c r="D40" s="77">
        <v>200</v>
      </c>
      <c r="E40" s="77">
        <v>0</v>
      </c>
      <c r="F40" s="43">
        <f>E40/D40</f>
        <v>0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1650800</v>
      </c>
      <c r="D41" s="50">
        <f>SUM(D8:D16)</f>
        <v>2349100</v>
      </c>
      <c r="E41" s="50">
        <f>SUM(E8:E16)</f>
        <v>2315625.35</v>
      </c>
      <c r="F41" s="51">
        <f>E41/D41</f>
        <v>0.9857500106423737</v>
      </c>
      <c r="G41" s="52">
        <f>SUM(G8:G16)</f>
        <v>143000</v>
      </c>
      <c r="H41" s="52">
        <f>SUM(H8:H16)</f>
        <v>143000</v>
      </c>
      <c r="I41" s="53">
        <f>SUM(I8:I16)</f>
        <v>136576</v>
      </c>
      <c r="J41" s="51">
        <f>I41/H41</f>
        <v>0.955076923076923</v>
      </c>
    </row>
    <row r="42" spans="1:10" ht="15" customHeight="1" thickBot="1">
      <c r="A42" s="13" t="s">
        <v>21</v>
      </c>
      <c r="B42" s="16"/>
      <c r="C42" s="54">
        <f>-SUM(C18:C40)</f>
        <v>-1650800</v>
      </c>
      <c r="D42" s="54">
        <f>-SUM(D18:D40)</f>
        <v>-2349100</v>
      </c>
      <c r="E42" s="54">
        <f>-SUM(E18:E40)</f>
        <v>-2315625.35</v>
      </c>
      <c r="F42" s="43">
        <f>E42/D42</f>
        <v>0.9857500106423737</v>
      </c>
      <c r="G42" s="55">
        <f>-SUM(G18:G40)</f>
        <v>-92600</v>
      </c>
      <c r="H42" s="55">
        <f>-SUM(H18:H40)</f>
        <v>-121300</v>
      </c>
      <c r="I42" s="56">
        <f>-SUM(I18:I40)</f>
        <v>-107076</v>
      </c>
      <c r="J42" s="43">
        <f>I42/H42</f>
        <v>0.8827370156636438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50400</v>
      </c>
      <c r="H43" s="79">
        <f>+H41+H42</f>
        <v>21700</v>
      </c>
      <c r="I43" s="79">
        <f>+I41+I42</f>
        <v>29500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29500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15" ht="15" customHeight="1">
      <c r="A1" s="29" t="s">
        <v>200</v>
      </c>
      <c r="O1" s="5" t="s">
        <v>145</v>
      </c>
    </row>
    <row r="2" spans="1:9" ht="15">
      <c r="A2" s="29" t="s">
        <v>104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60">
        <v>683200</v>
      </c>
      <c r="D8" s="21">
        <v>1046600</v>
      </c>
      <c r="E8" s="171">
        <v>1046525.82</v>
      </c>
      <c r="F8" s="43">
        <f>E8/D8</f>
        <v>0.9999291228740683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62">
        <v>0</v>
      </c>
      <c r="D9" s="63">
        <v>287400</v>
      </c>
      <c r="E9" s="153">
        <v>287400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214</v>
      </c>
      <c r="B10" s="16"/>
      <c r="C10" s="62">
        <v>0</v>
      </c>
      <c r="D10" s="169">
        <v>596400</v>
      </c>
      <c r="E10" s="153">
        <v>546383.22</v>
      </c>
      <c r="F10" s="43">
        <f>E10/D10</f>
        <v>0.9161355130784707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62">
        <v>0</v>
      </c>
      <c r="D12" s="63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62">
        <v>295000</v>
      </c>
      <c r="D13" s="63">
        <v>360300</v>
      </c>
      <c r="E13" s="153">
        <v>260250</v>
      </c>
      <c r="F13" s="43">
        <f>E13/D13</f>
        <v>0.7223147377185679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62">
        <v>510000</v>
      </c>
      <c r="D14" s="63">
        <v>743900</v>
      </c>
      <c r="E14" s="153">
        <v>622352.69</v>
      </c>
      <c r="F14" s="43">
        <f>E14/D14</f>
        <v>0.8366079983868799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65">
        <v>200</v>
      </c>
      <c r="D15" s="66">
        <v>173700</v>
      </c>
      <c r="E15" s="172">
        <v>73615</v>
      </c>
      <c r="F15" s="43">
        <f>E15/D15</f>
        <v>0.42380541162924584</v>
      </c>
      <c r="G15" s="133">
        <v>27000</v>
      </c>
      <c r="H15" s="66">
        <v>27000</v>
      </c>
      <c r="I15" s="67">
        <v>26040</v>
      </c>
      <c r="J15" s="43">
        <f>I15/H15</f>
        <v>0.9644444444444444</v>
      </c>
    </row>
    <row r="16" spans="1:10" ht="15" customHeight="1" thickBot="1">
      <c r="A16" s="181" t="s">
        <v>212</v>
      </c>
      <c r="B16" s="182"/>
      <c r="C16" s="68">
        <v>0</v>
      </c>
      <c r="D16" s="69">
        <v>197800</v>
      </c>
      <c r="E16" s="107">
        <v>197773.66</v>
      </c>
      <c r="F16" s="43">
        <f>E16/D16</f>
        <v>0.9998668351870577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664100</v>
      </c>
      <c r="E18" s="61">
        <v>664033</v>
      </c>
      <c r="F18" s="43">
        <f aca="true" t="shared" si="0" ref="F18:F24">E18/D18</f>
        <v>0.9998991115795813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130000</v>
      </c>
      <c r="D19" s="61">
        <v>188400</v>
      </c>
      <c r="E19" s="61">
        <v>188388.96</v>
      </c>
      <c r="F19" s="43">
        <f t="shared" si="0"/>
        <v>0.9999414012738853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510000</v>
      </c>
      <c r="D20" s="61">
        <v>629500</v>
      </c>
      <c r="E20" s="73">
        <v>629413.69</v>
      </c>
      <c r="F20" s="43">
        <f t="shared" si="0"/>
        <v>0.9998628911834788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213800</v>
      </c>
      <c r="D21" s="72">
        <v>339800</v>
      </c>
      <c r="E21" s="72">
        <v>339774.8</v>
      </c>
      <c r="F21" s="43">
        <f t="shared" si="0"/>
        <v>0.9999258387286639</v>
      </c>
      <c r="G21" s="123">
        <v>6400</v>
      </c>
      <c r="H21" s="75">
        <v>6400</v>
      </c>
      <c r="I21" s="72">
        <v>5707</v>
      </c>
      <c r="J21" s="43">
        <f>I21/H21</f>
        <v>0.89171875</v>
      </c>
    </row>
    <row r="22" spans="1:10" ht="15" customHeight="1">
      <c r="A22" s="10" t="s">
        <v>127</v>
      </c>
      <c r="B22" s="11">
        <v>502</v>
      </c>
      <c r="C22" s="74">
        <v>180000</v>
      </c>
      <c r="D22" s="72">
        <v>217700</v>
      </c>
      <c r="E22" s="72">
        <v>217640.11</v>
      </c>
      <c r="F22" s="43">
        <f t="shared" si="0"/>
        <v>0.9997248966467616</v>
      </c>
      <c r="G22" s="123">
        <v>4800</v>
      </c>
      <c r="H22" s="75">
        <v>4800</v>
      </c>
      <c r="I22" s="72">
        <v>3247</v>
      </c>
      <c r="J22" s="43">
        <f>I22/H22</f>
        <v>0.6764583333333334</v>
      </c>
    </row>
    <row r="23" spans="1:10" ht="15" customHeight="1">
      <c r="A23" s="10" t="s">
        <v>128</v>
      </c>
      <c r="B23" s="11">
        <v>502</v>
      </c>
      <c r="C23" s="74">
        <v>110000</v>
      </c>
      <c r="D23" s="72">
        <v>134100</v>
      </c>
      <c r="E23" s="72">
        <v>134058</v>
      </c>
      <c r="F23" s="43">
        <f t="shared" si="0"/>
        <v>0.9996868008948546</v>
      </c>
      <c r="G23" s="123">
        <v>1800</v>
      </c>
      <c r="H23" s="75">
        <v>1800</v>
      </c>
      <c r="I23" s="72">
        <v>1386</v>
      </c>
      <c r="J23" s="43">
        <f>I23/H23</f>
        <v>0.77</v>
      </c>
    </row>
    <row r="24" spans="1:10" ht="15" customHeight="1">
      <c r="A24" s="10" t="s">
        <v>129</v>
      </c>
      <c r="B24" s="11">
        <v>502</v>
      </c>
      <c r="C24" s="74">
        <v>9000</v>
      </c>
      <c r="D24" s="72">
        <v>20100</v>
      </c>
      <c r="E24" s="72">
        <v>20082.91</v>
      </c>
      <c r="F24" s="43">
        <f t="shared" si="0"/>
        <v>0.9991497512437811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20000</v>
      </c>
      <c r="D26" s="72">
        <v>130700</v>
      </c>
      <c r="E26" s="72">
        <v>130670.48</v>
      </c>
      <c r="F26" s="43">
        <f aca="true" t="shared" si="1" ref="F26:F32">E26/D26</f>
        <v>0.9997741392501912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5600</v>
      </c>
      <c r="E27" s="72">
        <v>5535</v>
      </c>
      <c r="F27" s="43">
        <f t="shared" si="1"/>
        <v>0.9883928571428572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500</v>
      </c>
      <c r="E28" s="72">
        <v>492</v>
      </c>
      <c r="F28" s="43">
        <f t="shared" si="1"/>
        <v>0.984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252600</v>
      </c>
      <c r="D29" s="72">
        <v>633100</v>
      </c>
      <c r="E29" s="72">
        <v>633027.78</v>
      </c>
      <c r="F29" s="43">
        <f t="shared" si="1"/>
        <v>0.9998859263939347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215</v>
      </c>
      <c r="B30" s="11">
        <v>521</v>
      </c>
      <c r="C30" s="74">
        <v>17000</v>
      </c>
      <c r="D30" s="72">
        <v>251900</v>
      </c>
      <c r="E30" s="72">
        <v>251894</v>
      </c>
      <c r="F30" s="43">
        <f t="shared" si="1"/>
        <v>0.9999761810242159</v>
      </c>
      <c r="G30" s="123">
        <v>1800</v>
      </c>
      <c r="H30" s="75">
        <v>1800</v>
      </c>
      <c r="I30" s="123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72300</v>
      </c>
      <c r="E31" s="72">
        <v>72343</v>
      </c>
      <c r="F31" s="43">
        <f t="shared" si="1"/>
        <v>1.0005947441217151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9000</v>
      </c>
      <c r="D32" s="72">
        <v>89300</v>
      </c>
      <c r="E32" s="72">
        <v>89259.88</v>
      </c>
      <c r="F32" s="43">
        <f t="shared" si="1"/>
        <v>0.9995507278835387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28900</v>
      </c>
      <c r="D39" s="72">
        <v>28900</v>
      </c>
      <c r="E39" s="72">
        <v>28900</v>
      </c>
      <c r="F39" s="43">
        <f>E39/D39</f>
        <v>1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63.18</v>
      </c>
      <c r="F40" s="43">
        <f>E40/D40</f>
        <v>0.6318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1488400</v>
      </c>
      <c r="D41" s="50">
        <f>SUM(D8:D16)</f>
        <v>3406100</v>
      </c>
      <c r="E41" s="50">
        <f>SUM(E8:E16)</f>
        <v>3034300.39</v>
      </c>
      <c r="F41" s="51">
        <f>E41/D41</f>
        <v>0.8908430140042864</v>
      </c>
      <c r="G41" s="52">
        <f>SUM(G8:G16)</f>
        <v>27000</v>
      </c>
      <c r="H41" s="52">
        <f>SUM(H8:H16)</f>
        <v>27000</v>
      </c>
      <c r="I41" s="53">
        <f>SUM(I8:I16)</f>
        <v>26040</v>
      </c>
      <c r="J41" s="51">
        <f>I41/H41</f>
        <v>0.9644444444444444</v>
      </c>
    </row>
    <row r="42" spans="1:10" ht="15" customHeight="1" thickBot="1">
      <c r="A42" s="13" t="s">
        <v>21</v>
      </c>
      <c r="B42" s="16"/>
      <c r="C42" s="54">
        <f>-SUM(C18:C40)</f>
        <v>-1488400</v>
      </c>
      <c r="D42" s="54">
        <f>-SUM(D18:D40)</f>
        <v>-3406100</v>
      </c>
      <c r="E42" s="54">
        <f>-SUM(E18:E40)</f>
        <v>-3405576.7900000005</v>
      </c>
      <c r="F42" s="43">
        <f>E42/D42</f>
        <v>0.9998463902997564</v>
      </c>
      <c r="G42" s="55">
        <f>-SUM(G18:G40)</f>
        <v>-14800</v>
      </c>
      <c r="H42" s="55">
        <f>-SUM(H18:H40)</f>
        <v>-14800</v>
      </c>
      <c r="I42" s="56">
        <f>-SUM(I18:I40)</f>
        <v>-10340</v>
      </c>
      <c r="J42" s="43">
        <f>I42/H42</f>
        <v>0.6986486486486486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-371276.4000000004</v>
      </c>
      <c r="F43" s="59" t="s">
        <v>19</v>
      </c>
      <c r="G43" s="135">
        <f>+G41+G42</f>
        <v>12200</v>
      </c>
      <c r="H43" s="79">
        <f>+H41+H42</f>
        <v>12200</v>
      </c>
      <c r="I43" s="79">
        <f>+I41+I42</f>
        <v>15700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-355576.4000000004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102</v>
      </c>
    </row>
    <row r="2" spans="1:9" ht="15">
      <c r="A2" s="29" t="s">
        <v>103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641200</v>
      </c>
      <c r="D8" s="22">
        <v>786800</v>
      </c>
      <c r="E8" s="61">
        <v>786777.56</v>
      </c>
      <c r="F8" s="43">
        <f>E8/D8</f>
        <v>0.9999714794102695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352600</v>
      </c>
      <c r="E9" s="64">
        <v>352600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216</v>
      </c>
      <c r="B10" s="16"/>
      <c r="C10" s="162">
        <v>0</v>
      </c>
      <c r="D10" s="153">
        <v>0</v>
      </c>
      <c r="E10" s="153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300000</v>
      </c>
      <c r="D13" s="64">
        <v>309000</v>
      </c>
      <c r="E13" s="64">
        <v>309000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850000</v>
      </c>
      <c r="D14" s="64">
        <v>804300</v>
      </c>
      <c r="E14" s="64">
        <v>804217</v>
      </c>
      <c r="F14" s="43">
        <f>E14/D14</f>
        <v>0.9998968046748725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0</v>
      </c>
      <c r="D15" s="67">
        <v>73800</v>
      </c>
      <c r="E15" s="67">
        <v>73791.69</v>
      </c>
      <c r="F15" s="43">
        <f>E15/D15</f>
        <v>0.9998873983739838</v>
      </c>
      <c r="G15" s="133">
        <v>6000</v>
      </c>
      <c r="H15" s="66">
        <v>20000</v>
      </c>
      <c r="I15" s="67">
        <v>15210</v>
      </c>
      <c r="J15" s="43">
        <f>I15/H15</f>
        <v>0.7605</v>
      </c>
    </row>
    <row r="16" spans="1:10" ht="15" customHeight="1" thickBot="1">
      <c r="A16" s="181" t="s">
        <v>217</v>
      </c>
      <c r="B16" s="182"/>
      <c r="C16" s="164">
        <v>0</v>
      </c>
      <c r="D16" s="70">
        <v>52700</v>
      </c>
      <c r="E16" s="70">
        <v>52688.99</v>
      </c>
      <c r="F16" s="43">
        <f>E16/D16</f>
        <v>0.9997910815939278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15000</v>
      </c>
      <c r="D18" s="168">
        <v>50400</v>
      </c>
      <c r="E18" s="61">
        <v>50304</v>
      </c>
      <c r="F18" s="43">
        <f aca="true" t="shared" si="0" ref="F18:F23">E18/D18</f>
        <v>0.9980952380952381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40000</v>
      </c>
      <c r="D19" s="168">
        <v>88100</v>
      </c>
      <c r="E19" s="61">
        <v>78076.04</v>
      </c>
      <c r="F19" s="43">
        <f t="shared" si="0"/>
        <v>0.8862206583427922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850000</v>
      </c>
      <c r="D20" s="71">
        <v>812400</v>
      </c>
      <c r="E20" s="61">
        <v>812315.06</v>
      </c>
      <c r="F20" s="43">
        <f t="shared" si="0"/>
        <v>0.9998954455933039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220000</v>
      </c>
      <c r="D21" s="74">
        <v>259300</v>
      </c>
      <c r="E21" s="72">
        <v>259213.38</v>
      </c>
      <c r="F21" s="43">
        <f t="shared" si="0"/>
        <v>0.9996659467797918</v>
      </c>
      <c r="G21" s="123">
        <v>2400</v>
      </c>
      <c r="H21" s="75">
        <v>3800</v>
      </c>
      <c r="I21" s="72">
        <v>3802.5</v>
      </c>
      <c r="J21" s="43">
        <f>I21/H21</f>
        <v>1.000657894736842</v>
      </c>
    </row>
    <row r="22" spans="1:10" ht="15" customHeight="1">
      <c r="A22" s="10" t="s">
        <v>127</v>
      </c>
      <c r="B22" s="11">
        <v>502</v>
      </c>
      <c r="C22" s="74">
        <v>230000</v>
      </c>
      <c r="D22" s="74">
        <v>244900</v>
      </c>
      <c r="E22" s="72">
        <v>244828.5</v>
      </c>
      <c r="F22" s="43">
        <f t="shared" si="0"/>
        <v>0.9997080440996325</v>
      </c>
      <c r="G22" s="123">
        <v>1500</v>
      </c>
      <c r="H22" s="75">
        <v>2300</v>
      </c>
      <c r="I22" s="72">
        <v>2281.5</v>
      </c>
      <c r="J22" s="43">
        <f>I22/H22</f>
        <v>0.9919565217391304</v>
      </c>
    </row>
    <row r="23" spans="1:10" ht="15" customHeight="1">
      <c r="A23" s="10" t="s">
        <v>128</v>
      </c>
      <c r="B23" s="11">
        <v>502</v>
      </c>
      <c r="C23" s="74">
        <v>80000</v>
      </c>
      <c r="D23" s="74">
        <v>119800</v>
      </c>
      <c r="E23" s="72">
        <v>119756</v>
      </c>
      <c r="F23" s="43">
        <f t="shared" si="0"/>
        <v>0.9996327212020033</v>
      </c>
      <c r="G23" s="123">
        <v>700</v>
      </c>
      <c r="H23" s="75">
        <v>1600</v>
      </c>
      <c r="I23" s="72">
        <v>1521</v>
      </c>
      <c r="J23" s="43">
        <f>I23/H23</f>
        <v>0.950625</v>
      </c>
    </row>
    <row r="24" spans="1:10" ht="15" customHeight="1">
      <c r="A24" s="10" t="s">
        <v>129</v>
      </c>
      <c r="B24" s="11">
        <v>502</v>
      </c>
      <c r="C24" s="74">
        <v>0</v>
      </c>
      <c r="D24" s="74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4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40000</v>
      </c>
      <c r="D26" s="74">
        <v>10000</v>
      </c>
      <c r="E26" s="72">
        <v>9046</v>
      </c>
      <c r="F26" s="43">
        <f>E26/D26</f>
        <v>0.9046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6000</v>
      </c>
      <c r="D27" s="74">
        <v>7500</v>
      </c>
      <c r="E27" s="72">
        <v>7500</v>
      </c>
      <c r="F27" s="43">
        <f>E27/D27</f>
        <v>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1000</v>
      </c>
      <c r="D28" s="74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272100</v>
      </c>
      <c r="D29" s="151">
        <v>382000</v>
      </c>
      <c r="E29" s="72">
        <v>367095.35</v>
      </c>
      <c r="F29" s="43">
        <f>E29/D29</f>
        <v>0.9609825916230366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0</v>
      </c>
      <c r="D30" s="151">
        <v>259700</v>
      </c>
      <c r="E30" s="72">
        <v>259700</v>
      </c>
      <c r="F30" s="43">
        <f>E30/D30</f>
        <v>1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151">
        <v>87800</v>
      </c>
      <c r="E31" s="72">
        <v>87706</v>
      </c>
      <c r="F31" s="43">
        <f>E31/D31</f>
        <v>0.9989293849658314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151">
        <v>19200</v>
      </c>
      <c r="E32" s="72">
        <v>19168</v>
      </c>
      <c r="F32" s="43">
        <f>E32/D32</f>
        <v>0.9983333333333333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151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4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4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4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4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4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37100</v>
      </c>
      <c r="D39" s="74">
        <v>37900</v>
      </c>
      <c r="E39" s="72">
        <v>37020.42</v>
      </c>
      <c r="F39" s="43">
        <f>E39/D39</f>
        <v>0.9767920844327176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6">
        <v>200</v>
      </c>
      <c r="E40" s="77">
        <v>55.43</v>
      </c>
      <c r="F40" s="43">
        <f>E40/D40</f>
        <v>0.27715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1791200</v>
      </c>
      <c r="D41" s="50">
        <f>SUM(D8:D16)</f>
        <v>2379200</v>
      </c>
      <c r="E41" s="50">
        <f>SUM(E8:E16)</f>
        <v>2379075.24</v>
      </c>
      <c r="F41" s="51">
        <f>E41/D41</f>
        <v>0.9999475622057835</v>
      </c>
      <c r="G41" s="52">
        <f>SUM(G8:G16)</f>
        <v>6000</v>
      </c>
      <c r="H41" s="52">
        <f>SUM(H8:H16)</f>
        <v>20000</v>
      </c>
      <c r="I41" s="53">
        <f>SUM(I8:I16)</f>
        <v>15210</v>
      </c>
      <c r="J41" s="51">
        <f>I41/H41</f>
        <v>0.7605</v>
      </c>
    </row>
    <row r="42" spans="1:10" ht="15" customHeight="1" thickBot="1">
      <c r="A42" s="13" t="s">
        <v>21</v>
      </c>
      <c r="B42" s="16"/>
      <c r="C42" s="54">
        <f>-SUM(C18:C40)</f>
        <v>-1791200</v>
      </c>
      <c r="D42" s="54">
        <f>-SUM(D18:D40)</f>
        <v>-2379200</v>
      </c>
      <c r="E42" s="54">
        <f>-SUM(E18:E40)</f>
        <v>-2351784.18</v>
      </c>
      <c r="F42" s="43">
        <f>E42/D42</f>
        <v>0.9884768745796907</v>
      </c>
      <c r="G42" s="55">
        <f>-SUM(G18:G40)</f>
        <v>-4600</v>
      </c>
      <c r="H42" s="55">
        <f>-SUM(H18:H40)</f>
        <v>-7700</v>
      </c>
      <c r="I42" s="56">
        <f>-SUM(I18:I40)</f>
        <v>-7605</v>
      </c>
      <c r="J42" s="43">
        <f>I42/H42</f>
        <v>0.9876623376623377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27291.060000000056</v>
      </c>
      <c r="F43" s="59" t="s">
        <v>19</v>
      </c>
      <c r="G43" s="135">
        <f>+G41+G42</f>
        <v>1400</v>
      </c>
      <c r="H43" s="79">
        <f>+H41+H42</f>
        <v>12300</v>
      </c>
      <c r="I43" s="79">
        <f>+I41+I42</f>
        <v>7605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34896.060000000056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E43" sqref="E43"/>
    </sheetView>
  </sheetViews>
  <sheetFormatPr defaultColWidth="9.00390625" defaultRowHeight="12.75"/>
  <cols>
    <col min="1" max="1" width="53.25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100</v>
      </c>
    </row>
    <row r="2" spans="1:9" ht="15">
      <c r="A2" s="29" t="s">
        <v>101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780800</v>
      </c>
      <c r="D8" s="22">
        <v>1146000</v>
      </c>
      <c r="E8" s="61">
        <f>160832.77+788000+90877+106263</f>
        <v>1145972.77</v>
      </c>
      <c r="F8" s="43">
        <f>E8/D8</f>
        <v>0.9999762390924957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474800</v>
      </c>
      <c r="E9" s="64">
        <v>474800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218</v>
      </c>
      <c r="B10" s="16"/>
      <c r="C10" s="162">
        <v>0</v>
      </c>
      <c r="D10" s="153">
        <v>0</v>
      </c>
      <c r="E10" s="153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287300</v>
      </c>
      <c r="E12" s="64">
        <v>287260.14</v>
      </c>
      <c r="F12" s="43">
        <f>E12/D12</f>
        <v>0.9998612600069614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305000</v>
      </c>
      <c r="D13" s="64">
        <v>393400</v>
      </c>
      <c r="E13" s="64">
        <v>361500</v>
      </c>
      <c r="F13" s="43">
        <f>E13/D13</f>
        <v>0.9189120488052872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1270000</v>
      </c>
      <c r="D14" s="64">
        <v>1020000</v>
      </c>
      <c r="E14" s="64">
        <v>1019996.79</v>
      </c>
      <c r="F14" s="43">
        <f>E14/D14</f>
        <v>0.9999968529411765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0</v>
      </c>
      <c r="D15" s="67">
        <v>270800</v>
      </c>
      <c r="E15" s="67">
        <f>271151+43.86</f>
        <v>271194.86</v>
      </c>
      <c r="F15" s="43">
        <f>E15/D15</f>
        <v>1.0014581240768095</v>
      </c>
      <c r="G15" s="133">
        <v>213000</v>
      </c>
      <c r="H15" s="66">
        <v>242100</v>
      </c>
      <c r="I15" s="67">
        <v>242092</v>
      </c>
      <c r="J15" s="43">
        <f>I15/H15</f>
        <v>0.999966955803387</v>
      </c>
    </row>
    <row r="16" spans="1:10" ht="15" customHeight="1" thickBot="1">
      <c r="A16" s="181" t="s">
        <v>90</v>
      </c>
      <c r="B16" s="182"/>
      <c r="C16" s="164">
        <v>0</v>
      </c>
      <c r="D16" s="70">
        <v>278300</v>
      </c>
      <c r="E16" s="70">
        <v>278218.64</v>
      </c>
      <c r="F16" s="43">
        <f>E16/D16</f>
        <v>0.999707653611211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30000</v>
      </c>
      <c r="D18" s="72">
        <v>145100</v>
      </c>
      <c r="E18" s="61">
        <f>25460.9+96443.64+23156.34</f>
        <v>145060.88</v>
      </c>
      <c r="F18" s="43">
        <f aca="true" t="shared" si="0" ref="F18:F23">E18/D18</f>
        <v>0.9997303928325293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144</v>
      </c>
      <c r="B19" s="19">
        <v>501</v>
      </c>
      <c r="C19" s="71">
        <v>50000</v>
      </c>
      <c r="D19" s="61">
        <v>145800</v>
      </c>
      <c r="E19" s="61">
        <f>81604.1+3166+7200+25930+27887.34</f>
        <v>145787.44</v>
      </c>
      <c r="F19" s="43">
        <f t="shared" si="0"/>
        <v>0.9999138545953361</v>
      </c>
      <c r="G19" s="21">
        <v>0</v>
      </c>
      <c r="H19" s="73">
        <v>400</v>
      </c>
      <c r="I19" s="61">
        <v>309</v>
      </c>
      <c r="J19" s="43">
        <f>I19/H19</f>
        <v>0.7725</v>
      </c>
    </row>
    <row r="20" spans="1:10" ht="15" customHeight="1">
      <c r="A20" s="18" t="s">
        <v>125</v>
      </c>
      <c r="B20" s="19">
        <v>501</v>
      </c>
      <c r="C20" s="71">
        <v>1270000</v>
      </c>
      <c r="D20" s="61">
        <v>1057200</v>
      </c>
      <c r="E20" s="61">
        <f>1019996.79+37158.66</f>
        <v>1057155.45</v>
      </c>
      <c r="F20" s="43">
        <f t="shared" si="0"/>
        <v>0.999957860385925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292200</v>
      </c>
      <c r="D21" s="72">
        <v>385400</v>
      </c>
      <c r="E21" s="72">
        <f>292200+81737.11</f>
        <v>373937.11</v>
      </c>
      <c r="F21" s="43">
        <f t="shared" si="0"/>
        <v>0.9702571613907628</v>
      </c>
      <c r="G21" s="123">
        <v>47000</v>
      </c>
      <c r="H21" s="75">
        <v>41500</v>
      </c>
      <c r="I21" s="72">
        <v>41480.66</v>
      </c>
      <c r="J21" s="43">
        <f>I21/H21</f>
        <v>0.9995339759036146</v>
      </c>
    </row>
    <row r="22" spans="1:10" ht="15" customHeight="1">
      <c r="A22" s="10" t="s">
        <v>127</v>
      </c>
      <c r="B22" s="11">
        <v>502</v>
      </c>
      <c r="C22" s="74">
        <v>145000</v>
      </c>
      <c r="D22" s="72">
        <v>206400</v>
      </c>
      <c r="E22" s="72">
        <f>145000+61344</f>
        <v>206344</v>
      </c>
      <c r="F22" s="43">
        <f t="shared" si="0"/>
        <v>0.9997286821705427</v>
      </c>
      <c r="G22" s="123">
        <v>4000</v>
      </c>
      <c r="H22" s="75">
        <v>300</v>
      </c>
      <c r="I22" s="72">
        <v>240</v>
      </c>
      <c r="J22" s="43">
        <f>I22/H22</f>
        <v>0.8</v>
      </c>
    </row>
    <row r="23" spans="1:11" ht="15" customHeight="1">
      <c r="A23" s="10" t="s">
        <v>192</v>
      </c>
      <c r="B23" s="11">
        <v>502</v>
      </c>
      <c r="C23" s="74">
        <v>90000</v>
      </c>
      <c r="D23" s="72">
        <v>127200</v>
      </c>
      <c r="E23" s="72">
        <f>90000+17751.66</f>
        <v>107751.66</v>
      </c>
      <c r="F23" s="43">
        <f t="shared" si="0"/>
        <v>0.8471042452830189</v>
      </c>
      <c r="G23" s="123">
        <v>9000</v>
      </c>
      <c r="H23" s="75">
        <v>17400</v>
      </c>
      <c r="I23" s="72">
        <v>17342.34</v>
      </c>
      <c r="J23" s="43">
        <f>I23/H23</f>
        <v>0.9966862068965517</v>
      </c>
      <c r="K23" s="159"/>
    </row>
    <row r="24" spans="1:11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  <c r="K24" s="159"/>
    </row>
    <row r="25" spans="1:11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  <c r="K25" s="159"/>
    </row>
    <row r="26" spans="1:10" ht="15" customHeight="1">
      <c r="A26" s="10" t="s">
        <v>131</v>
      </c>
      <c r="B26" s="11">
        <v>511</v>
      </c>
      <c r="C26" s="74">
        <v>65000</v>
      </c>
      <c r="D26" s="72">
        <v>139600</v>
      </c>
      <c r="E26" s="72">
        <f>95950+43658.13</f>
        <v>139608.13</v>
      </c>
      <c r="F26" s="43">
        <f aca="true" t="shared" si="1" ref="F26:F33">E26/D26</f>
        <v>1.0000582378223497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166</v>
      </c>
      <c r="B27" s="11">
        <v>512</v>
      </c>
      <c r="C27" s="74">
        <v>3800</v>
      </c>
      <c r="D27" s="72">
        <v>135100</v>
      </c>
      <c r="E27" s="72">
        <f>290+134766.24</f>
        <v>135056.24</v>
      </c>
      <c r="F27" s="43">
        <f t="shared" si="1"/>
        <v>0.9996760917838637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9300</v>
      </c>
      <c r="E28" s="72">
        <f>4800+4427</f>
        <v>9227</v>
      </c>
      <c r="F28" s="43">
        <f t="shared" si="1"/>
        <v>0.9921505376344086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191</v>
      </c>
      <c r="B29" s="11">
        <v>518</v>
      </c>
      <c r="C29" s="74">
        <v>321300</v>
      </c>
      <c r="D29" s="72">
        <v>802200</v>
      </c>
      <c r="E29" s="72">
        <f>25831+1790+95000+114818.87+41895+522800.18</f>
        <v>802135.05</v>
      </c>
      <c r="F29" s="43">
        <f t="shared" si="1"/>
        <v>0.9999190351533284</v>
      </c>
      <c r="G29" s="123">
        <v>15000</v>
      </c>
      <c r="H29" s="75">
        <v>5000</v>
      </c>
      <c r="I29" s="72">
        <v>3880</v>
      </c>
      <c r="J29" s="43">
        <f>I29/H29</f>
        <v>0.776</v>
      </c>
    </row>
    <row r="30" spans="1:10" ht="15" customHeight="1">
      <c r="A30" s="10" t="s">
        <v>207</v>
      </c>
      <c r="B30" s="11">
        <v>521</v>
      </c>
      <c r="C30" s="74">
        <v>0</v>
      </c>
      <c r="D30" s="72">
        <v>462400</v>
      </c>
      <c r="E30" s="72">
        <f>104500+8295+349600</f>
        <v>462395</v>
      </c>
      <c r="F30" s="43">
        <f t="shared" si="1"/>
        <v>0.9999891868512111</v>
      </c>
      <c r="G30" s="123">
        <v>0</v>
      </c>
      <c r="H30" s="75">
        <v>37500</v>
      </c>
      <c r="I30" s="72">
        <v>37500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121100</v>
      </c>
      <c r="E31" s="72">
        <f>2802.1+118208+0.9</f>
        <v>121011</v>
      </c>
      <c r="F31" s="43">
        <f t="shared" si="1"/>
        <v>0.9992650701899257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38400</v>
      </c>
      <c r="E32" s="72">
        <f>165.9+13150+18000+6992</f>
        <v>38307.9</v>
      </c>
      <c r="F32" s="43">
        <f t="shared" si="1"/>
        <v>0.9976015625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100</v>
      </c>
      <c r="E33" s="72">
        <v>35</v>
      </c>
      <c r="F33" s="43">
        <f t="shared" si="1"/>
        <v>0.35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88500</v>
      </c>
      <c r="D39" s="72">
        <v>95200</v>
      </c>
      <c r="E39" s="72">
        <v>95123</v>
      </c>
      <c r="F39" s="43">
        <f>E39/D39</f>
        <v>0.9991911764705882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8.34</v>
      </c>
      <c r="F40" s="43">
        <f>E40/D40</f>
        <v>0.0834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2355800</v>
      </c>
      <c r="D41" s="50">
        <f>SUM(D8:D16)</f>
        <v>3870600</v>
      </c>
      <c r="E41" s="50">
        <f>SUM(E8:E16)</f>
        <v>3838943.2</v>
      </c>
      <c r="F41" s="51">
        <f>E41/D41</f>
        <v>0.9918212163488865</v>
      </c>
      <c r="G41" s="52">
        <f>SUM(G8:G16)</f>
        <v>213000</v>
      </c>
      <c r="H41" s="52">
        <f>SUM(H8:H16)</f>
        <v>242100</v>
      </c>
      <c r="I41" s="53">
        <f>SUM(I8:I16)</f>
        <v>242092</v>
      </c>
      <c r="J41" s="51">
        <f>I41/H41</f>
        <v>0.999966955803387</v>
      </c>
    </row>
    <row r="42" spans="1:10" ht="15" customHeight="1" thickBot="1">
      <c r="A42" s="13" t="s">
        <v>21</v>
      </c>
      <c r="B42" s="16"/>
      <c r="C42" s="54">
        <f>-SUM(C18:C40)</f>
        <v>-2355800</v>
      </c>
      <c r="D42" s="54">
        <f>-SUM(D18:D40)</f>
        <v>-3870600</v>
      </c>
      <c r="E42" s="54">
        <f>-SUM(E18:E40)</f>
        <v>-3838943.1999999997</v>
      </c>
      <c r="F42" s="43">
        <f>E42/D42</f>
        <v>0.9918212163488864</v>
      </c>
      <c r="G42" s="55">
        <f>-SUM(G18:G40)</f>
        <v>-75000</v>
      </c>
      <c r="H42" s="55">
        <f>-SUM(H18:H40)</f>
        <v>-102100</v>
      </c>
      <c r="I42" s="56">
        <f>-SUM(I18:I40)</f>
        <v>-100752</v>
      </c>
      <c r="J42" s="43">
        <f>I42/H42</f>
        <v>0.9867972575905974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138000</v>
      </c>
      <c r="H43" s="79">
        <f>+H41+H42</f>
        <v>140000</v>
      </c>
      <c r="I43" s="79">
        <f>+I41+I42</f>
        <v>141340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141340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D18" sqref="D18:D4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83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84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80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198</v>
      </c>
      <c r="B7" s="189"/>
      <c r="C7" s="60">
        <v>5498600</v>
      </c>
      <c r="D7" s="21">
        <v>5969000</v>
      </c>
      <c r="E7" s="61">
        <v>5969000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62">
        <v>0</v>
      </c>
      <c r="D8" s="63">
        <v>1679600</v>
      </c>
      <c r="E8" s="64">
        <v>1679600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177</v>
      </c>
      <c r="B9" s="20"/>
      <c r="C9" s="62">
        <v>0</v>
      </c>
      <c r="D9" s="63">
        <v>31500</v>
      </c>
      <c r="E9" s="64">
        <v>31440</v>
      </c>
      <c r="F9" s="43">
        <f>E9/D9</f>
        <v>0.9980952380952381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230</v>
      </c>
      <c r="B10" s="20"/>
      <c r="C10" s="62">
        <v>0</v>
      </c>
      <c r="D10" s="63">
        <v>479600</v>
      </c>
      <c r="E10" s="64">
        <v>479603</v>
      </c>
      <c r="F10" s="43">
        <f>E10/D10</f>
        <v>1.0000062552126772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>
      <c r="A11" s="13" t="s">
        <v>176</v>
      </c>
      <c r="B11" s="20"/>
      <c r="C11" s="62">
        <v>0</v>
      </c>
      <c r="D11" s="63">
        <v>146400</v>
      </c>
      <c r="E11" s="64">
        <v>146400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>IF(ISERR(I11/H11),0,I11/H11)</f>
        <v>0</v>
      </c>
    </row>
    <row r="12" spans="1:10" ht="15" customHeight="1">
      <c r="A12" s="13" t="s">
        <v>171</v>
      </c>
      <c r="B12" s="20"/>
      <c r="C12" s="62">
        <v>0</v>
      </c>
      <c r="D12" s="63">
        <v>0</v>
      </c>
      <c r="E12" s="64">
        <v>3230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>
      <c r="A13" s="190" t="s">
        <v>58</v>
      </c>
      <c r="B13" s="192"/>
      <c r="C13" s="62">
        <v>420000</v>
      </c>
      <c r="D13" s="63">
        <v>455400</v>
      </c>
      <c r="E13" s="64">
        <v>451600</v>
      </c>
      <c r="F13" s="43">
        <f>E13/D13</f>
        <v>0.9916556873078612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62">
        <v>3162000</v>
      </c>
      <c r="D14" s="63">
        <v>4290300</v>
      </c>
      <c r="E14" s="64">
        <v>4290247.64</v>
      </c>
      <c r="F14" s="43">
        <f>E14/D14</f>
        <v>0.9999877957252405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90" t="s">
        <v>85</v>
      </c>
      <c r="B15" s="192"/>
      <c r="C15" s="65">
        <v>0</v>
      </c>
      <c r="D15" s="66">
        <v>361800</v>
      </c>
      <c r="E15" s="67">
        <v>361789.18</v>
      </c>
      <c r="F15" s="43">
        <f>E15/D15</f>
        <v>0.9999700939745716</v>
      </c>
      <c r="G15" s="133">
        <v>2420000</v>
      </c>
      <c r="H15" s="66">
        <v>2480500</v>
      </c>
      <c r="I15" s="67">
        <v>2480474.64</v>
      </c>
      <c r="J15" s="43">
        <f>I15/H15</f>
        <v>0.9999897762547874</v>
      </c>
    </row>
    <row r="16" spans="1:10" ht="15" customHeight="1" thickBot="1">
      <c r="A16" s="181" t="s">
        <v>90</v>
      </c>
      <c r="B16" s="196"/>
      <c r="C16" s="68">
        <v>0</v>
      </c>
      <c r="D16" s="69">
        <v>719800</v>
      </c>
      <c r="E16" s="70">
        <v>719786.11</v>
      </c>
      <c r="F16" s="43">
        <f>E16/D16</f>
        <v>0.9999807029730481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70000</v>
      </c>
      <c r="D18" s="72">
        <v>434200</v>
      </c>
      <c r="E18" s="61">
        <v>434165.32</v>
      </c>
      <c r="F18" s="43">
        <f aca="true" t="shared" si="1" ref="F18:F42">E18/D18</f>
        <v>0.9999201289728236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100000</v>
      </c>
      <c r="D19" s="61">
        <v>567800</v>
      </c>
      <c r="E19" s="61">
        <v>567785.97</v>
      </c>
      <c r="F19" s="43">
        <f t="shared" si="1"/>
        <v>0.99997529059528</v>
      </c>
      <c r="G19" s="21">
        <v>20000</v>
      </c>
      <c r="H19" s="21">
        <v>84700</v>
      </c>
      <c r="I19" s="61">
        <v>84609.08</v>
      </c>
      <c r="J19" s="43">
        <f>I19/H19</f>
        <v>0.9989265643447461</v>
      </c>
    </row>
    <row r="20" spans="1:10" ht="15" customHeight="1">
      <c r="A20" s="18" t="s">
        <v>125</v>
      </c>
      <c r="B20" s="19">
        <v>501</v>
      </c>
      <c r="C20" s="71">
        <v>3050000</v>
      </c>
      <c r="D20" s="61">
        <v>3943800</v>
      </c>
      <c r="E20" s="61">
        <v>3943783.77</v>
      </c>
      <c r="F20" s="43">
        <f t="shared" si="1"/>
        <v>0.9999958846797505</v>
      </c>
      <c r="G20" s="21">
        <v>300000</v>
      </c>
      <c r="H20" s="21">
        <v>100000</v>
      </c>
      <c r="I20" s="61">
        <v>85114.93</v>
      </c>
      <c r="J20" s="43">
        <f>I20/H20</f>
        <v>0.8511492999999999</v>
      </c>
    </row>
    <row r="21" spans="1:10" ht="15" customHeight="1">
      <c r="A21" s="10" t="s">
        <v>126</v>
      </c>
      <c r="B21" s="11">
        <v>502</v>
      </c>
      <c r="C21" s="74">
        <v>1800000</v>
      </c>
      <c r="D21" s="72">
        <v>1680100</v>
      </c>
      <c r="E21" s="72">
        <v>1680098.63</v>
      </c>
      <c r="F21" s="43">
        <f t="shared" si="1"/>
        <v>0.9999991845723468</v>
      </c>
      <c r="G21" s="123">
        <v>70000</v>
      </c>
      <c r="H21" s="123">
        <v>70000</v>
      </c>
      <c r="I21" s="72">
        <v>60936.21</v>
      </c>
      <c r="J21" s="43">
        <f>I21/H21</f>
        <v>0.8705172857142857</v>
      </c>
    </row>
    <row r="22" spans="1:10" ht="15" customHeight="1">
      <c r="A22" s="10" t="s">
        <v>127</v>
      </c>
      <c r="B22" s="11">
        <v>502</v>
      </c>
      <c r="C22" s="74">
        <v>1600000</v>
      </c>
      <c r="D22" s="72">
        <v>1449600</v>
      </c>
      <c r="E22" s="72">
        <v>1449593.1</v>
      </c>
      <c r="F22" s="43">
        <f t="shared" si="1"/>
        <v>0.9999952400662252</v>
      </c>
      <c r="G22" s="123">
        <v>50000</v>
      </c>
      <c r="H22" s="123">
        <v>50000</v>
      </c>
      <c r="I22" s="72">
        <v>37169.04</v>
      </c>
      <c r="J22" s="43">
        <f>I22/H22</f>
        <v>0.7433808000000001</v>
      </c>
    </row>
    <row r="23" spans="1:10" ht="15" customHeight="1">
      <c r="A23" s="10" t="s">
        <v>128</v>
      </c>
      <c r="B23" s="11">
        <v>502</v>
      </c>
      <c r="C23" s="74">
        <v>270000</v>
      </c>
      <c r="D23" s="72">
        <v>515600</v>
      </c>
      <c r="E23" s="72">
        <v>515540.55</v>
      </c>
      <c r="F23" s="43">
        <f t="shared" si="1"/>
        <v>0.9998846974398758</v>
      </c>
      <c r="G23" s="123">
        <v>30000</v>
      </c>
      <c r="H23" s="123">
        <v>30000</v>
      </c>
      <c r="I23" s="72">
        <v>10521.23</v>
      </c>
      <c r="J23" s="43">
        <f>I23/H23</f>
        <v>0.35070766666666664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13500</v>
      </c>
      <c r="E24" s="72">
        <v>13426.63</v>
      </c>
      <c r="F24" s="43">
        <f t="shared" si="1"/>
        <v>0.9945651851851851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24100</v>
      </c>
      <c r="E25" s="72">
        <v>24100</v>
      </c>
      <c r="F25" s="43">
        <f t="shared" si="1"/>
        <v>1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152000</v>
      </c>
      <c r="D26" s="72">
        <v>631900</v>
      </c>
      <c r="E26" s="72">
        <v>631821.32</v>
      </c>
      <c r="F26" s="43">
        <f t="shared" si="1"/>
        <v>0.9998754866276309</v>
      </c>
      <c r="G26" s="123">
        <v>120000</v>
      </c>
      <c r="H26" s="123">
        <v>120000</v>
      </c>
      <c r="I26" s="72">
        <v>0</v>
      </c>
      <c r="J26" s="43">
        <f>I26/H26</f>
        <v>0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3100</v>
      </c>
      <c r="E27" s="72">
        <v>3008</v>
      </c>
      <c r="F27" s="43">
        <f t="shared" si="1"/>
        <v>0.9703225806451613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5000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748600</v>
      </c>
      <c r="D29" s="72">
        <v>1624000</v>
      </c>
      <c r="E29" s="72">
        <v>1623946.76</v>
      </c>
      <c r="F29" s="43">
        <f t="shared" si="1"/>
        <v>0.9999672167487684</v>
      </c>
      <c r="G29" s="123">
        <v>0</v>
      </c>
      <c r="H29" s="123">
        <v>172600</v>
      </c>
      <c r="I29" s="72">
        <v>172587.28</v>
      </c>
      <c r="J29" s="43">
        <f>I29/H29</f>
        <v>0.9999263035921205</v>
      </c>
    </row>
    <row r="30" spans="1:10" ht="15" customHeight="1">
      <c r="A30" s="10" t="s">
        <v>134</v>
      </c>
      <c r="B30" s="11">
        <v>521</v>
      </c>
      <c r="C30" s="151">
        <v>650000</v>
      </c>
      <c r="D30" s="97">
        <v>1249500</v>
      </c>
      <c r="E30" s="72">
        <v>1249500</v>
      </c>
      <c r="F30" s="43">
        <f t="shared" si="1"/>
        <v>1</v>
      </c>
      <c r="G30" s="123">
        <v>1370000</v>
      </c>
      <c r="H30" s="123">
        <v>861100</v>
      </c>
      <c r="I30" s="72">
        <v>861023</v>
      </c>
      <c r="J30" s="43">
        <f>I30/H30</f>
        <v>0.9999105794913483</v>
      </c>
    </row>
    <row r="31" spans="1:10" ht="15" customHeight="1">
      <c r="A31" s="10" t="s">
        <v>135</v>
      </c>
      <c r="B31" s="11">
        <v>524</v>
      </c>
      <c r="C31" s="151">
        <v>0</v>
      </c>
      <c r="D31" s="97">
        <v>419000</v>
      </c>
      <c r="E31" s="72">
        <v>418982</v>
      </c>
      <c r="F31" s="43">
        <f>E31/D31</f>
        <v>0.9999570405727923</v>
      </c>
      <c r="G31" s="123">
        <v>195000</v>
      </c>
      <c r="H31" s="123">
        <v>224100</v>
      </c>
      <c r="I31" s="72">
        <v>224100</v>
      </c>
      <c r="J31" s="43">
        <f>I31/H31</f>
        <v>1</v>
      </c>
    </row>
    <row r="32" spans="1:10" ht="15" customHeight="1">
      <c r="A32" s="10" t="s">
        <v>206</v>
      </c>
      <c r="B32" s="11">
        <v>527</v>
      </c>
      <c r="C32" s="151">
        <v>0</v>
      </c>
      <c r="D32" s="97">
        <v>101900</v>
      </c>
      <c r="E32" s="72">
        <v>101825.72</v>
      </c>
      <c r="F32" s="43">
        <f>E32/D32</f>
        <v>0.9992710500490677</v>
      </c>
      <c r="G32" s="123">
        <v>0</v>
      </c>
      <c r="H32" s="123">
        <v>3000</v>
      </c>
      <c r="I32" s="72">
        <v>2701.02</v>
      </c>
      <c r="J32" s="43">
        <f>I32/H32</f>
        <v>0.90034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3000</v>
      </c>
      <c r="I33" s="72">
        <v>1878</v>
      </c>
      <c r="J33" s="43">
        <f>I33/H33</f>
        <v>0.626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184</v>
      </c>
      <c r="B38" s="11">
        <v>549</v>
      </c>
      <c r="C38" s="74">
        <v>0</v>
      </c>
      <c r="D38" s="72">
        <v>809200</v>
      </c>
      <c r="E38" s="72">
        <v>809179.04</v>
      </c>
      <c r="F38" s="43">
        <f>E38/D38</f>
        <v>0.9999740978744439</v>
      </c>
      <c r="G38" s="123">
        <v>150000</v>
      </c>
      <c r="H38" s="123">
        <v>326800</v>
      </c>
      <c r="I38" s="72">
        <v>326736.69</v>
      </c>
      <c r="J38" s="43">
        <f>I38/H38</f>
        <v>0.9998062729498164</v>
      </c>
    </row>
    <row r="39" spans="1:10" ht="15" customHeight="1">
      <c r="A39" s="17" t="s">
        <v>140</v>
      </c>
      <c r="B39" s="9">
        <v>551</v>
      </c>
      <c r="C39" s="74">
        <v>630000</v>
      </c>
      <c r="D39" s="72">
        <v>636800</v>
      </c>
      <c r="E39" s="72">
        <v>636721.7</v>
      </c>
      <c r="F39" s="43">
        <f t="shared" si="1"/>
        <v>0.9998770414572864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29300</v>
      </c>
      <c r="E40" s="77">
        <v>29217.42</v>
      </c>
      <c r="F40" s="43">
        <f t="shared" si="1"/>
        <v>0.9971815699658703</v>
      </c>
      <c r="G40" s="122">
        <v>0</v>
      </c>
      <c r="H40" s="122">
        <v>71300</v>
      </c>
      <c r="I40" s="77">
        <v>71236.6</v>
      </c>
      <c r="J40" s="43">
        <f>I40/H40</f>
        <v>0.9991107994389903</v>
      </c>
    </row>
    <row r="41" spans="1:10" ht="15" customHeight="1">
      <c r="A41" s="14" t="s">
        <v>20</v>
      </c>
      <c r="B41" s="15"/>
      <c r="C41" s="50">
        <f>SUM(C7:C16)</f>
        <v>9080600</v>
      </c>
      <c r="D41" s="50">
        <f>SUM(D7:D16)</f>
        <v>14133400</v>
      </c>
      <c r="E41" s="50">
        <f>SUM(E7:E16)</f>
        <v>14132695.93</v>
      </c>
      <c r="F41" s="51">
        <f t="shared" si="1"/>
        <v>0.9999501839613963</v>
      </c>
      <c r="G41" s="52">
        <f>SUM(G7:G16)</f>
        <v>2420000</v>
      </c>
      <c r="H41" s="52">
        <f>SUM(H7:H16)</f>
        <v>2480500</v>
      </c>
      <c r="I41" s="53">
        <f>SUM(I7:I16)</f>
        <v>2480474.64</v>
      </c>
      <c r="J41" s="51">
        <f>I41/H41</f>
        <v>0.9999897762547874</v>
      </c>
    </row>
    <row r="42" spans="1:10" ht="15" customHeight="1" thickBot="1">
      <c r="A42" s="13" t="s">
        <v>21</v>
      </c>
      <c r="B42" s="16"/>
      <c r="C42" s="54">
        <f>-SUM(C18:C40)</f>
        <v>-9080600</v>
      </c>
      <c r="D42" s="54">
        <f>-SUM(D18:D40)</f>
        <v>-14133400</v>
      </c>
      <c r="E42" s="54">
        <f>-SUM(E18:E40)</f>
        <v>-14132695.930000002</v>
      </c>
      <c r="F42" s="43">
        <f t="shared" si="1"/>
        <v>0.9999501839613966</v>
      </c>
      <c r="G42" s="55">
        <f>-SUM(G18:G40)</f>
        <v>-2305000</v>
      </c>
      <c r="H42" s="55">
        <f>-SUM(H18:H40)</f>
        <v>-2116600</v>
      </c>
      <c r="I42" s="56">
        <f>-SUM(I18:I40)</f>
        <v>-1938613.08</v>
      </c>
      <c r="J42" s="49">
        <f>I42/H42</f>
        <v>0.9159090428044978</v>
      </c>
    </row>
    <row r="43" spans="1:10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115000</v>
      </c>
      <c r="H43" s="93">
        <f>+H41+H42</f>
        <v>363900</v>
      </c>
      <c r="I43" s="79">
        <f>+I41+I42</f>
        <v>541861.56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541861.56</v>
      </c>
      <c r="J44" s="150" t="s">
        <v>19</v>
      </c>
    </row>
    <row r="45" ht="12.75">
      <c r="C45" s="147"/>
    </row>
    <row r="46" ht="12.75">
      <c r="C46" s="147"/>
    </row>
    <row r="47" ht="12.75">
      <c r="C47" s="147"/>
    </row>
    <row r="48" ht="12.75">
      <c r="C48" s="156"/>
    </row>
  </sheetData>
  <sheetProtection/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&amp;L&amp;A&amp;R110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25390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181</v>
      </c>
    </row>
    <row r="2" spans="1:9" ht="15">
      <c r="A2" s="29" t="s">
        <v>180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>
      <c r="A3" s="6" t="s">
        <v>183</v>
      </c>
    </row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1172700</v>
      </c>
      <c r="D8" s="22">
        <v>1408000</v>
      </c>
      <c r="E8" s="61">
        <v>1407903.5</v>
      </c>
      <c r="F8" s="43">
        <f>E8/D8</f>
        <v>0.9999314630681818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338600</v>
      </c>
      <c r="E9" s="64">
        <v>338600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2">
        <v>0</v>
      </c>
      <c r="D10" s="64">
        <v>20800</v>
      </c>
      <c r="E10" s="64">
        <v>20784</v>
      </c>
      <c r="F10" s="43">
        <f>E10/D10</f>
        <v>0.9992307692307693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550000</v>
      </c>
      <c r="D13" s="64">
        <v>516600</v>
      </c>
      <c r="E13" s="63">
        <v>516600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700000</v>
      </c>
      <c r="D14" s="64">
        <v>735500</v>
      </c>
      <c r="E14" s="63">
        <v>735409.96</v>
      </c>
      <c r="F14" s="43">
        <f>E14/D14</f>
        <v>0.9998775798776343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0</v>
      </c>
      <c r="D15" s="67">
        <v>13500</v>
      </c>
      <c r="E15" s="66">
        <v>13500</v>
      </c>
      <c r="F15" s="43">
        <f>E15/D15</f>
        <v>1</v>
      </c>
      <c r="G15" s="133">
        <v>120000</v>
      </c>
      <c r="H15" s="66">
        <v>220900</v>
      </c>
      <c r="I15" s="67">
        <v>220849</v>
      </c>
      <c r="J15" s="43">
        <f>I15/H15</f>
        <v>0.9997691263014938</v>
      </c>
    </row>
    <row r="16" spans="1:10" ht="15" customHeight="1" thickBot="1">
      <c r="A16" s="181" t="s">
        <v>163</v>
      </c>
      <c r="B16" s="182"/>
      <c r="C16" s="164">
        <v>0</v>
      </c>
      <c r="D16" s="70">
        <v>9400</v>
      </c>
      <c r="E16" s="70">
        <v>9305.42</v>
      </c>
      <c r="F16" s="43">
        <f>E16/D16</f>
        <v>0.9899382978723404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90000</v>
      </c>
      <c r="D18" s="72">
        <v>48200</v>
      </c>
      <c r="E18" s="61">
        <v>43111</v>
      </c>
      <c r="F18" s="43">
        <f aca="true" t="shared" si="0" ref="F18:F23">E18/D18</f>
        <v>0.8944190871369294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255000</v>
      </c>
      <c r="D19" s="61">
        <v>397500</v>
      </c>
      <c r="E19" s="61">
        <v>367016.71</v>
      </c>
      <c r="F19" s="43">
        <f t="shared" si="0"/>
        <v>0.9233124779874214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700000</v>
      </c>
      <c r="D20" s="61">
        <v>744200</v>
      </c>
      <c r="E20" s="73">
        <v>744193.96</v>
      </c>
      <c r="F20" s="43">
        <f t="shared" si="0"/>
        <v>0.9999918839021767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276400</v>
      </c>
      <c r="D21" s="72">
        <v>357700</v>
      </c>
      <c r="E21" s="72">
        <v>357665.5</v>
      </c>
      <c r="F21" s="43">
        <f t="shared" si="0"/>
        <v>0.9999035504612804</v>
      </c>
      <c r="G21" s="123">
        <v>23000</v>
      </c>
      <c r="H21" s="75">
        <v>12700</v>
      </c>
      <c r="I21" s="72">
        <v>12664</v>
      </c>
      <c r="J21" s="43">
        <f>I21/H21</f>
        <v>0.9971653543307086</v>
      </c>
    </row>
    <row r="22" spans="1:10" ht="15" customHeight="1">
      <c r="A22" s="10" t="s">
        <v>127</v>
      </c>
      <c r="B22" s="11">
        <v>502</v>
      </c>
      <c r="C22" s="74">
        <v>395000</v>
      </c>
      <c r="D22" s="72">
        <v>469800</v>
      </c>
      <c r="E22" s="72">
        <v>424487</v>
      </c>
      <c r="F22" s="43">
        <f t="shared" si="0"/>
        <v>0.9035483184333759</v>
      </c>
      <c r="G22" s="123">
        <v>11000</v>
      </c>
      <c r="H22" s="75">
        <v>32700</v>
      </c>
      <c r="I22" s="72">
        <v>32677</v>
      </c>
      <c r="J22" s="43">
        <f>I22/H22</f>
        <v>0.9992966360856269</v>
      </c>
    </row>
    <row r="23" spans="1:10" ht="15" customHeight="1">
      <c r="A23" s="10" t="s">
        <v>128</v>
      </c>
      <c r="B23" s="11">
        <v>502</v>
      </c>
      <c r="C23" s="74">
        <v>122700</v>
      </c>
      <c r="D23" s="72">
        <v>105800</v>
      </c>
      <c r="E23" s="72">
        <v>105711</v>
      </c>
      <c r="F23" s="43">
        <f t="shared" si="0"/>
        <v>0.9991587901701323</v>
      </c>
      <c r="G23" s="123">
        <v>10100</v>
      </c>
      <c r="H23" s="75">
        <v>17600</v>
      </c>
      <c r="I23" s="72">
        <v>17547</v>
      </c>
      <c r="J23" s="43">
        <f>I23/H23</f>
        <v>0.9969886363636363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9300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33100</v>
      </c>
      <c r="D26" s="72">
        <v>89900</v>
      </c>
      <c r="E26" s="72">
        <v>89807.03</v>
      </c>
      <c r="F26" s="43">
        <f>E26/D26</f>
        <v>0.998965850945495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19000</v>
      </c>
      <c r="D27" s="72">
        <v>3100</v>
      </c>
      <c r="E27" s="72">
        <v>3041</v>
      </c>
      <c r="F27" s="43">
        <f>E27/D27</f>
        <v>0.9809677419354839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329000</v>
      </c>
      <c r="D29" s="72">
        <v>273100</v>
      </c>
      <c r="E29" s="72">
        <v>273025.22</v>
      </c>
      <c r="F29" s="43">
        <f>E29/D29</f>
        <v>0.9997261808861222</v>
      </c>
      <c r="G29" s="123">
        <v>0</v>
      </c>
      <c r="H29" s="75">
        <v>1700</v>
      </c>
      <c r="I29" s="72">
        <v>1656</v>
      </c>
      <c r="J29" s="43">
        <f>I29/H29</f>
        <v>0.9741176470588235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249300</v>
      </c>
      <c r="E30" s="72">
        <v>249300</v>
      </c>
      <c r="F30" s="43">
        <f>E30/D30</f>
        <v>1</v>
      </c>
      <c r="G30" s="123">
        <v>0</v>
      </c>
      <c r="H30" s="75">
        <v>55800</v>
      </c>
      <c r="I30" s="123">
        <v>55759</v>
      </c>
      <c r="J30" s="43">
        <f>I30/H30</f>
        <v>0.9992652329749104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84300</v>
      </c>
      <c r="E31" s="72">
        <v>84332</v>
      </c>
      <c r="F31" s="43">
        <f>E31/D31</f>
        <v>1.0003795966785292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5000</v>
      </c>
      <c r="D32" s="72">
        <v>12700</v>
      </c>
      <c r="E32" s="72">
        <v>12699.14</v>
      </c>
      <c r="F32" s="43">
        <f>E32/D32</f>
        <v>0.9999322834645669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197500</v>
      </c>
      <c r="D39" s="72">
        <v>197500</v>
      </c>
      <c r="E39" s="72">
        <v>190768.08</v>
      </c>
      <c r="F39" s="43">
        <f>E39/D39</f>
        <v>0.9659143291139239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2422700</v>
      </c>
      <c r="D41" s="50">
        <f>SUM(D8:D16)</f>
        <v>3042400</v>
      </c>
      <c r="E41" s="50">
        <f>SUM(E8:E16)</f>
        <v>3042102.88</v>
      </c>
      <c r="F41" s="51">
        <f>E41/D41</f>
        <v>0.9999023402576913</v>
      </c>
      <c r="G41" s="52">
        <f>SUM(G8:G16)</f>
        <v>120000</v>
      </c>
      <c r="H41" s="52">
        <f>SUM(H8:H16)</f>
        <v>220900</v>
      </c>
      <c r="I41" s="53">
        <f>SUM(I8:I16)</f>
        <v>220849</v>
      </c>
      <c r="J41" s="51">
        <f>I41/H41</f>
        <v>0.9997691263014938</v>
      </c>
    </row>
    <row r="42" spans="1:10" ht="15" customHeight="1" thickBot="1">
      <c r="A42" s="13" t="s">
        <v>21</v>
      </c>
      <c r="B42" s="16"/>
      <c r="C42" s="54">
        <f>-SUM(C18:C40)</f>
        <v>-2422700</v>
      </c>
      <c r="D42" s="54">
        <f>-SUM(D18:D40)</f>
        <v>-3042400</v>
      </c>
      <c r="E42" s="54">
        <f>-SUM(E18:E40)</f>
        <v>-2945157.64</v>
      </c>
      <c r="F42" s="43">
        <f>E42/D42</f>
        <v>0.9680376150407574</v>
      </c>
      <c r="G42" s="55">
        <f>-SUM(G18:G40)</f>
        <v>-44100</v>
      </c>
      <c r="H42" s="55">
        <f>-SUM(H18:H40)</f>
        <v>-120500</v>
      </c>
      <c r="I42" s="56">
        <f>-SUM(I18:I40)</f>
        <v>-120303</v>
      </c>
      <c r="J42" s="43">
        <f>I42/H42</f>
        <v>0.9983651452282157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96945.23999999976</v>
      </c>
      <c r="F43" s="59" t="s">
        <v>19</v>
      </c>
      <c r="G43" s="135">
        <f>+G41+G42</f>
        <v>75900</v>
      </c>
      <c r="H43" s="79">
        <f>+H41+H42</f>
        <v>100400</v>
      </c>
      <c r="I43" s="79">
        <f>+I41+I42</f>
        <v>100546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197491.23999999976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10">
    <mergeCell ref="A14:B14"/>
    <mergeCell ref="A15:B15"/>
    <mergeCell ref="A16:B16"/>
    <mergeCell ref="A17:J17"/>
    <mergeCell ref="D2:F2"/>
    <mergeCell ref="C4:F4"/>
    <mergeCell ref="G4:J4"/>
    <mergeCell ref="A7:J7"/>
    <mergeCell ref="A8:B8"/>
    <mergeCell ref="A13:B13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25390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98</v>
      </c>
    </row>
    <row r="2" spans="1:9" ht="15">
      <c r="A2" s="29" t="s">
        <v>99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728700</v>
      </c>
      <c r="D8" s="22">
        <v>769200</v>
      </c>
      <c r="E8" s="61">
        <v>769178.93</v>
      </c>
      <c r="F8" s="43">
        <f>E8/D8</f>
        <v>0.9999726079043162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294200</v>
      </c>
      <c r="E9" s="64">
        <v>294200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2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320000</v>
      </c>
      <c r="D13" s="64">
        <v>366300</v>
      </c>
      <c r="E13" s="64">
        <v>366250</v>
      </c>
      <c r="F13" s="43">
        <f>E13/D13</f>
        <v>0.9998634998634999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600000</v>
      </c>
      <c r="D14" s="64">
        <v>706400</v>
      </c>
      <c r="E14" s="64">
        <v>706308</v>
      </c>
      <c r="F14" s="43">
        <f>E14/D14</f>
        <v>0.9998697621744055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0</v>
      </c>
      <c r="D15" s="67">
        <v>46900</v>
      </c>
      <c r="E15" s="67">
        <v>46900</v>
      </c>
      <c r="F15" s="43">
        <f>E15/D15</f>
        <v>1</v>
      </c>
      <c r="G15" s="133">
        <v>25500</v>
      </c>
      <c r="H15" s="66">
        <v>25500</v>
      </c>
      <c r="I15" s="67">
        <v>25398</v>
      </c>
      <c r="J15" s="43">
        <f>I15/H15</f>
        <v>0.996</v>
      </c>
    </row>
    <row r="16" spans="1:10" ht="15" customHeight="1" thickBot="1">
      <c r="A16" s="181" t="s">
        <v>163</v>
      </c>
      <c r="B16" s="182"/>
      <c r="C16" s="164">
        <v>0</v>
      </c>
      <c r="D16" s="70">
        <v>70300</v>
      </c>
      <c r="E16" s="70">
        <v>70260.98</v>
      </c>
      <c r="F16" s="43">
        <f>E16/D16</f>
        <v>0.9994449502133712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70000</v>
      </c>
      <c r="D18" s="72">
        <v>159300</v>
      </c>
      <c r="E18" s="61">
        <v>159260.3</v>
      </c>
      <c r="F18" s="43">
        <f>E18/D18</f>
        <v>0.999750784682988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60000</v>
      </c>
      <c r="D19" s="61">
        <v>72300</v>
      </c>
      <c r="E19" s="61">
        <v>72278.91</v>
      </c>
      <c r="F19" s="43">
        <f aca="true" t="shared" si="0" ref="F19:F24">E19/D19</f>
        <v>0.9997082987551867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600000</v>
      </c>
      <c r="D20" s="61">
        <v>713800</v>
      </c>
      <c r="E20" s="61">
        <v>713752.66</v>
      </c>
      <c r="F20" s="43">
        <f t="shared" si="0"/>
        <v>0.9999336789016532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250000</v>
      </c>
      <c r="D21" s="72">
        <v>289300</v>
      </c>
      <c r="E21" s="72">
        <v>289253.32</v>
      </c>
      <c r="F21" s="43">
        <f t="shared" si="0"/>
        <v>0.9998386450051849</v>
      </c>
      <c r="G21" s="123">
        <v>6500</v>
      </c>
      <c r="H21" s="75">
        <v>9260</v>
      </c>
      <c r="I21" s="72">
        <v>9260</v>
      </c>
      <c r="J21" s="43">
        <f>I21/H21</f>
        <v>1</v>
      </c>
    </row>
    <row r="22" spans="1:10" ht="15" customHeight="1">
      <c r="A22" s="10" t="s">
        <v>127</v>
      </c>
      <c r="B22" s="11">
        <v>502</v>
      </c>
      <c r="C22" s="74">
        <v>265000</v>
      </c>
      <c r="D22" s="72">
        <v>264900</v>
      </c>
      <c r="E22" s="72">
        <v>264877</v>
      </c>
      <c r="F22" s="43">
        <f t="shared" si="0"/>
        <v>0.999913174782937</v>
      </c>
      <c r="G22" s="123">
        <v>7000</v>
      </c>
      <c r="H22" s="75">
        <v>10000</v>
      </c>
      <c r="I22" s="72">
        <v>10000</v>
      </c>
      <c r="J22" s="43">
        <f>I22/H22</f>
        <v>1</v>
      </c>
    </row>
    <row r="23" spans="1:10" ht="15" customHeight="1">
      <c r="A23" s="10" t="s">
        <v>128</v>
      </c>
      <c r="B23" s="11">
        <v>502</v>
      </c>
      <c r="C23" s="74">
        <v>90000</v>
      </c>
      <c r="D23" s="72">
        <v>88500</v>
      </c>
      <c r="E23" s="72">
        <v>88484</v>
      </c>
      <c r="F23" s="43">
        <f t="shared" si="0"/>
        <v>0.999819209039548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>
      <c r="A24" s="10" t="s">
        <v>129</v>
      </c>
      <c r="B24" s="11">
        <v>502</v>
      </c>
      <c r="C24" s="74">
        <v>12600</v>
      </c>
      <c r="D24" s="72">
        <v>12600</v>
      </c>
      <c r="E24" s="72">
        <v>12612.19</v>
      </c>
      <c r="F24" s="43">
        <f t="shared" si="0"/>
        <v>1.0009674603174603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68000</v>
      </c>
      <c r="D26" s="72">
        <v>52100</v>
      </c>
      <c r="E26" s="72">
        <v>52067.48</v>
      </c>
      <c r="F26" s="43">
        <f>E26/D26</f>
        <v>0.9993758157389636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4000</v>
      </c>
      <c r="D27" s="72">
        <v>900</v>
      </c>
      <c r="E27" s="72">
        <v>855</v>
      </c>
      <c r="F27" s="43">
        <f>E27/D27</f>
        <v>0.95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118000</v>
      </c>
      <c r="D29" s="72">
        <v>207600</v>
      </c>
      <c r="E29" s="72">
        <v>207508.62</v>
      </c>
      <c r="F29" s="43">
        <f>E29/D29</f>
        <v>0.9995598265895953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207800</v>
      </c>
      <c r="E30" s="72">
        <v>207800</v>
      </c>
      <c r="F30" s="43">
        <f>E30/D30</f>
        <v>1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70200</v>
      </c>
      <c r="E31" s="72">
        <v>70200</v>
      </c>
      <c r="F31" s="43">
        <f>E31/D31</f>
        <v>1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5600</v>
      </c>
      <c r="E32" s="72">
        <v>5536</v>
      </c>
      <c r="F32" s="43">
        <f>E32/D32</f>
        <v>0.9885714285714285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111100</v>
      </c>
      <c r="D39" s="72">
        <v>108400</v>
      </c>
      <c r="E39" s="72">
        <v>108612.43</v>
      </c>
      <c r="F39" s="43">
        <f>E39/D39</f>
        <v>1.0019596863468634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3">
        <v>0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1648700</v>
      </c>
      <c r="D41" s="50">
        <f>SUM(D8:D16)</f>
        <v>2253300</v>
      </c>
      <c r="E41" s="50">
        <f>SUM(E8:E16)</f>
        <v>2253097.91</v>
      </c>
      <c r="F41" s="51">
        <f>E41/D41</f>
        <v>0.999910313762038</v>
      </c>
      <c r="G41" s="52">
        <f>SUM(G8:G16)</f>
        <v>25500</v>
      </c>
      <c r="H41" s="52">
        <f>SUM(H8:H16)</f>
        <v>25500</v>
      </c>
      <c r="I41" s="53">
        <f>SUM(I8:I16)</f>
        <v>25398</v>
      </c>
      <c r="J41" s="51">
        <f>I41/H41</f>
        <v>0.996</v>
      </c>
    </row>
    <row r="42" spans="1:10" ht="15" customHeight="1" thickBot="1">
      <c r="A42" s="13" t="s">
        <v>21</v>
      </c>
      <c r="B42" s="16"/>
      <c r="C42" s="54">
        <f>-SUM(C18:C40)</f>
        <v>-1648700</v>
      </c>
      <c r="D42" s="54">
        <f>-SUM(D18:D40)</f>
        <v>-2253300</v>
      </c>
      <c r="E42" s="54">
        <f>-SUM(E18:E40)</f>
        <v>-2253097.91</v>
      </c>
      <c r="F42" s="43">
        <f>E42/D42</f>
        <v>0.999910313762038</v>
      </c>
      <c r="G42" s="55">
        <f>-SUM(G18:G40)</f>
        <v>-13500</v>
      </c>
      <c r="H42" s="55">
        <f>-SUM(H18:H40)</f>
        <v>-19260</v>
      </c>
      <c r="I42" s="56">
        <f>-SUM(I18:I40)</f>
        <v>-19260</v>
      </c>
      <c r="J42" s="43">
        <f>I42/H42</f>
        <v>1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12000</v>
      </c>
      <c r="H43" s="79">
        <f>+H41+H42</f>
        <v>6240</v>
      </c>
      <c r="I43" s="79">
        <f>+I41+I42</f>
        <v>6138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6138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2" width="10.75390625" style="5" bestFit="1" customWidth="1"/>
    <col min="13" max="16384" width="9.125" style="5" customWidth="1"/>
  </cols>
  <sheetData>
    <row r="1" ht="15" customHeight="1">
      <c r="A1" s="29" t="s">
        <v>96</v>
      </c>
    </row>
    <row r="2" spans="1:9" ht="15">
      <c r="A2" s="29" t="s">
        <v>97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720800</v>
      </c>
      <c r="D8" s="22">
        <v>1111700</v>
      </c>
      <c r="E8" s="174">
        <v>1111688.58</v>
      </c>
      <c r="F8" s="43">
        <f>E8/D8</f>
        <v>0.9999897274444545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366300</v>
      </c>
      <c r="E9" s="175">
        <v>366300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252</v>
      </c>
      <c r="B10" s="16"/>
      <c r="C10" s="162">
        <v>0</v>
      </c>
      <c r="D10" s="64">
        <v>0</v>
      </c>
      <c r="E10" s="175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55000</v>
      </c>
      <c r="E11" s="175">
        <v>55000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445100</v>
      </c>
      <c r="D13" s="64">
        <v>496500</v>
      </c>
      <c r="E13" s="175">
        <v>496500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920000</v>
      </c>
      <c r="D14" s="64">
        <v>977600</v>
      </c>
      <c r="E14" s="175">
        <v>977544.5</v>
      </c>
      <c r="F14" s="43">
        <f>E14/D14</f>
        <v>0.999943228314239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0</v>
      </c>
      <c r="D15" s="67">
        <v>202200</v>
      </c>
      <c r="E15" s="176">
        <v>202163.93</v>
      </c>
      <c r="F15" s="43">
        <f>E15/D15</f>
        <v>0.999821612265084</v>
      </c>
      <c r="G15" s="133">
        <v>81200</v>
      </c>
      <c r="H15" s="66">
        <v>84400</v>
      </c>
      <c r="I15" s="67">
        <v>84393</v>
      </c>
      <c r="J15" s="43">
        <f>I15/H15</f>
        <v>0.9999170616113744</v>
      </c>
    </row>
    <row r="16" spans="1:12" ht="15" customHeight="1" thickBot="1">
      <c r="A16" s="181" t="s">
        <v>219</v>
      </c>
      <c r="B16" s="182"/>
      <c r="C16" s="164">
        <v>0</v>
      </c>
      <c r="D16" s="70">
        <v>2300</v>
      </c>
      <c r="E16" s="177">
        <v>2299</v>
      </c>
      <c r="F16" s="43">
        <f>E16/D16</f>
        <v>0.9995652173913043</v>
      </c>
      <c r="G16" s="134">
        <v>0</v>
      </c>
      <c r="H16" s="69">
        <v>0</v>
      </c>
      <c r="I16" s="70">
        <v>0</v>
      </c>
      <c r="J16" s="47">
        <f>IF(ISERR(I16/H16),0,I16/H16)</f>
        <v>0</v>
      </c>
      <c r="L16" s="44"/>
    </row>
    <row r="17" spans="1:12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  <c r="L17" s="44"/>
    </row>
    <row r="18" spans="1:12" ht="15" customHeight="1">
      <c r="A18" s="18" t="s">
        <v>123</v>
      </c>
      <c r="B18" s="19">
        <v>558</v>
      </c>
      <c r="C18" s="71">
        <v>0</v>
      </c>
      <c r="D18" s="72">
        <v>172600</v>
      </c>
      <c r="E18" s="61">
        <v>142531.78</v>
      </c>
      <c r="F18" s="43">
        <f aca="true" t="shared" si="0" ref="F18:F42">E18/D18</f>
        <v>0.8257924681344149</v>
      </c>
      <c r="G18" s="21">
        <v>0</v>
      </c>
      <c r="H18" s="73">
        <v>0</v>
      </c>
      <c r="I18" s="61">
        <v>0</v>
      </c>
      <c r="J18" s="43">
        <v>0</v>
      </c>
      <c r="L18" s="44"/>
    </row>
    <row r="19" spans="1:10" ht="15" customHeight="1">
      <c r="A19" s="18" t="s">
        <v>124</v>
      </c>
      <c r="B19" s="19">
        <v>501</v>
      </c>
      <c r="C19" s="71">
        <v>114400</v>
      </c>
      <c r="D19" s="61">
        <v>390800</v>
      </c>
      <c r="E19" s="61">
        <v>353508.88</v>
      </c>
      <c r="F19" s="43">
        <f t="shared" si="0"/>
        <v>0.9045774820880246</v>
      </c>
      <c r="G19" s="21">
        <v>63000</v>
      </c>
      <c r="H19" s="73">
        <v>63000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920000</v>
      </c>
      <c r="D20" s="61">
        <v>977600</v>
      </c>
      <c r="E20" s="61">
        <v>977544.5</v>
      </c>
      <c r="F20" s="43">
        <f t="shared" si="0"/>
        <v>0.999943228314239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304000</v>
      </c>
      <c r="D21" s="72">
        <v>351200</v>
      </c>
      <c r="E21" s="72">
        <v>351118.8</v>
      </c>
      <c r="F21" s="43">
        <f t="shared" si="0"/>
        <v>0.9997687927107061</v>
      </c>
      <c r="G21" s="123">
        <v>12000</v>
      </c>
      <c r="H21" s="75">
        <v>17300</v>
      </c>
      <c r="I21" s="72">
        <v>17272</v>
      </c>
      <c r="J21" s="43">
        <f>I21/H21</f>
        <v>0.9983815028901734</v>
      </c>
    </row>
    <row r="22" spans="1:10" ht="15" customHeight="1">
      <c r="A22" s="10" t="s">
        <v>127</v>
      </c>
      <c r="B22" s="11">
        <v>502</v>
      </c>
      <c r="C22" s="74">
        <v>176000</v>
      </c>
      <c r="D22" s="72">
        <v>178100</v>
      </c>
      <c r="E22" s="72">
        <v>178023</v>
      </c>
      <c r="F22" s="43">
        <f>E22/D22</f>
        <v>0.9995676586187535</v>
      </c>
      <c r="G22" s="123">
        <v>200</v>
      </c>
      <c r="H22" s="75">
        <v>700</v>
      </c>
      <c r="I22" s="72">
        <v>640</v>
      </c>
      <c r="J22" s="43">
        <f>I22/H22</f>
        <v>0.9142857142857143</v>
      </c>
    </row>
    <row r="23" spans="1:10" ht="15" customHeight="1">
      <c r="A23" s="10" t="s">
        <v>128</v>
      </c>
      <c r="B23" s="11">
        <v>502</v>
      </c>
      <c r="C23" s="74">
        <v>74000</v>
      </c>
      <c r="D23" s="72">
        <v>132000</v>
      </c>
      <c r="E23" s="72">
        <v>131998</v>
      </c>
      <c r="F23" s="43">
        <f>E23/D23</f>
        <v>0.9999848484848485</v>
      </c>
      <c r="G23" s="123">
        <v>6000</v>
      </c>
      <c r="H23" s="75">
        <v>4600</v>
      </c>
      <c r="I23" s="72">
        <v>4573</v>
      </c>
      <c r="J23" s="43">
        <f>I23/H23</f>
        <v>0.9941304347826087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26000</v>
      </c>
      <c r="D26" s="72">
        <v>88000</v>
      </c>
      <c r="E26" s="72">
        <v>87937.56</v>
      </c>
      <c r="F26" s="43">
        <f>E26/D26</f>
        <v>0.9992904545454545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11000</v>
      </c>
      <c r="D27" s="72">
        <v>11000</v>
      </c>
      <c r="E27" s="72">
        <v>5843</v>
      </c>
      <c r="F27" s="43">
        <f t="shared" si="0"/>
        <v>0.5311818181818182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500</v>
      </c>
      <c r="D28" s="72">
        <v>500</v>
      </c>
      <c r="E28" s="72">
        <v>0</v>
      </c>
      <c r="F28" s="43">
        <f t="shared" si="0"/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245400</v>
      </c>
      <c r="D29" s="72">
        <v>440600</v>
      </c>
      <c r="E29" s="72">
        <v>440532.16</v>
      </c>
      <c r="F29" s="43">
        <f t="shared" si="0"/>
        <v>0.9998460281434407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147900</v>
      </c>
      <c r="D30" s="72">
        <v>301600</v>
      </c>
      <c r="E30" s="72">
        <v>301600.6</v>
      </c>
      <c r="F30" s="43">
        <f t="shared" si="0"/>
        <v>1.0000019893899204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46400</v>
      </c>
      <c r="D31" s="72">
        <v>91200</v>
      </c>
      <c r="E31" s="72">
        <v>91200</v>
      </c>
      <c r="F31" s="43">
        <f t="shared" si="0"/>
        <v>1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2700</v>
      </c>
      <c r="D32" s="72">
        <v>58700</v>
      </c>
      <c r="E32" s="72">
        <v>58620.81</v>
      </c>
      <c r="F32" s="43">
        <f t="shared" si="0"/>
        <v>0.998650936967632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17600</v>
      </c>
      <c r="D39" s="72">
        <v>17600</v>
      </c>
      <c r="E39" s="72">
        <v>17634</v>
      </c>
      <c r="F39" s="43">
        <f t="shared" si="0"/>
        <v>1.0019318181818182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3.3</v>
      </c>
      <c r="F40" s="43">
        <f t="shared" si="0"/>
        <v>0.033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2085900</v>
      </c>
      <c r="D41" s="50">
        <f>SUM(D8:D16)</f>
        <v>3211600</v>
      </c>
      <c r="E41" s="50">
        <f>SUM(E8:E16)</f>
        <v>3211496.0100000002</v>
      </c>
      <c r="F41" s="51">
        <f t="shared" si="0"/>
        <v>0.9999676205006851</v>
      </c>
      <c r="G41" s="52">
        <f>SUM(G8:G16)</f>
        <v>81200</v>
      </c>
      <c r="H41" s="52">
        <f>SUM(H8:H16)</f>
        <v>84400</v>
      </c>
      <c r="I41" s="53">
        <f>SUM(I8:I16)</f>
        <v>84393</v>
      </c>
      <c r="J41" s="51">
        <f>I41/H41</f>
        <v>0.9999170616113744</v>
      </c>
    </row>
    <row r="42" spans="1:10" ht="15" customHeight="1" thickBot="1">
      <c r="A42" s="13" t="s">
        <v>21</v>
      </c>
      <c r="B42" s="16"/>
      <c r="C42" s="54">
        <f>-SUM(C18:C40)</f>
        <v>-2085900</v>
      </c>
      <c r="D42" s="54">
        <f>-SUM(D18:D40)</f>
        <v>-3211600</v>
      </c>
      <c r="E42" s="54">
        <f>-SUM(E18:E40)</f>
        <v>-3138096.39</v>
      </c>
      <c r="F42" s="43">
        <f t="shared" si="0"/>
        <v>0.9771130869348612</v>
      </c>
      <c r="G42" s="55">
        <f>-SUM(G18:G40)</f>
        <v>-81200</v>
      </c>
      <c r="H42" s="55">
        <f>-SUM(H18:H40)</f>
        <v>-85600</v>
      </c>
      <c r="I42" s="56">
        <f>-SUM(I18:I40)</f>
        <v>-22485</v>
      </c>
      <c r="J42" s="43">
        <f>I42/H42</f>
        <v>0.26267523364485984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73399.62000000011</v>
      </c>
      <c r="F43" s="59" t="s">
        <v>19</v>
      </c>
      <c r="G43" s="135">
        <f>+G41+G42</f>
        <v>0</v>
      </c>
      <c r="H43" s="79">
        <f>+H41+H42</f>
        <v>-1200</v>
      </c>
      <c r="I43" s="79">
        <f>+I41+I42</f>
        <v>61908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135307.6200000001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37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94</v>
      </c>
    </row>
    <row r="2" spans="1:9" ht="15">
      <c r="A2" s="29" t="s">
        <v>95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645600</v>
      </c>
      <c r="D8" s="22">
        <v>841000</v>
      </c>
      <c r="E8" s="61">
        <v>840916.22</v>
      </c>
      <c r="F8" s="43">
        <f>E8/D8</f>
        <v>0.9999003804994054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237100</v>
      </c>
      <c r="E9" s="64">
        <v>237100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2">
        <v>0</v>
      </c>
      <c r="D10" s="64">
        <v>17900</v>
      </c>
      <c r="E10" s="64">
        <v>17867</v>
      </c>
      <c r="F10" s="43">
        <f>E10/D10</f>
        <v>0.9981564245810056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270000</v>
      </c>
      <c r="D13" s="64">
        <v>270000</v>
      </c>
      <c r="E13" s="64">
        <v>266000</v>
      </c>
      <c r="F13" s="43">
        <f>E13/D13</f>
        <v>0.9851851851851852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520000</v>
      </c>
      <c r="D14" s="64">
        <v>567200</v>
      </c>
      <c r="E14" s="64">
        <v>567114.95</v>
      </c>
      <c r="F14" s="43">
        <f>E14/D14</f>
        <v>0.9998500528913963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200</v>
      </c>
      <c r="D15" s="67">
        <v>300</v>
      </c>
      <c r="E15" s="67">
        <v>290.25</v>
      </c>
      <c r="F15" s="43">
        <f>E15/D15</f>
        <v>0.9675</v>
      </c>
      <c r="G15" s="133">
        <v>77000</v>
      </c>
      <c r="H15" s="66">
        <v>77000</v>
      </c>
      <c r="I15" s="67">
        <v>75094</v>
      </c>
      <c r="J15" s="43">
        <f>I15/H15</f>
        <v>0.9752467532467533</v>
      </c>
    </row>
    <row r="16" spans="1:10" ht="15" customHeight="1" thickBot="1">
      <c r="A16" s="181" t="s">
        <v>90</v>
      </c>
      <c r="B16" s="182"/>
      <c r="C16" s="164">
        <v>0</v>
      </c>
      <c r="D16" s="70">
        <v>183600</v>
      </c>
      <c r="E16" s="70">
        <v>183586.05</v>
      </c>
      <c r="F16" s="43">
        <f>E16/D16</f>
        <v>0.999924019607843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152500</v>
      </c>
      <c r="E18" s="61">
        <v>152480</v>
      </c>
      <c r="F18" s="43">
        <f aca="true" t="shared" si="0" ref="F18:F23">E18/D18</f>
        <v>0.9998688524590164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159500</v>
      </c>
      <c r="D19" s="61">
        <v>134900</v>
      </c>
      <c r="E19" s="61">
        <v>134872.87</v>
      </c>
      <c r="F19" s="43">
        <f t="shared" si="0"/>
        <v>0.9997988880652334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520000</v>
      </c>
      <c r="D20" s="61">
        <v>579800</v>
      </c>
      <c r="E20" s="61">
        <v>579705.95</v>
      </c>
      <c r="F20" s="43">
        <f t="shared" si="0"/>
        <v>0.9998377888927216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210000</v>
      </c>
      <c r="D21" s="72">
        <v>313000</v>
      </c>
      <c r="E21" s="72">
        <v>312936.22</v>
      </c>
      <c r="F21" s="43">
        <f t="shared" si="0"/>
        <v>0.9997962300319488</v>
      </c>
      <c r="G21" s="123">
        <v>14000</v>
      </c>
      <c r="H21" s="75">
        <v>14000</v>
      </c>
      <c r="I21" s="72">
        <v>13887.27</v>
      </c>
      <c r="J21" s="43">
        <f>I21/H21</f>
        <v>0.9919478571428572</v>
      </c>
    </row>
    <row r="22" spans="1:10" ht="15" customHeight="1">
      <c r="A22" s="10" t="s">
        <v>127</v>
      </c>
      <c r="B22" s="11">
        <v>502</v>
      </c>
      <c r="C22" s="74">
        <v>180000</v>
      </c>
      <c r="D22" s="72">
        <v>192100</v>
      </c>
      <c r="E22" s="72">
        <v>192068</v>
      </c>
      <c r="F22" s="43">
        <f t="shared" si="0"/>
        <v>0.9998334200937012</v>
      </c>
      <c r="G22" s="123">
        <v>2800</v>
      </c>
      <c r="H22" s="75">
        <v>600</v>
      </c>
      <c r="I22" s="72">
        <v>597</v>
      </c>
      <c r="J22" s="43">
        <f>I22/H22</f>
        <v>0.995</v>
      </c>
    </row>
    <row r="23" spans="1:10" ht="15" customHeight="1">
      <c r="A23" s="10" t="s">
        <v>128</v>
      </c>
      <c r="B23" s="11">
        <v>502</v>
      </c>
      <c r="C23" s="74">
        <v>139500</v>
      </c>
      <c r="D23" s="72">
        <v>114500</v>
      </c>
      <c r="E23" s="72">
        <v>114472</v>
      </c>
      <c r="F23" s="43">
        <f t="shared" si="0"/>
        <v>0.9997554585152838</v>
      </c>
      <c r="G23" s="123">
        <v>7700</v>
      </c>
      <c r="H23" s="75">
        <v>9400</v>
      </c>
      <c r="I23" s="72">
        <v>9373</v>
      </c>
      <c r="J23" s="43">
        <f>I23/H23</f>
        <v>0.9971276595744681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10000</v>
      </c>
      <c r="D26" s="72">
        <v>22400</v>
      </c>
      <c r="E26" s="72">
        <v>22332.78</v>
      </c>
      <c r="F26" s="43">
        <f>E26/D26</f>
        <v>0.9969991071428571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6500</v>
      </c>
      <c r="E27" s="72">
        <v>6406</v>
      </c>
      <c r="F27" s="43">
        <f>E27/D27</f>
        <v>0.9855384615384616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180200</v>
      </c>
      <c r="D29" s="72">
        <v>335800</v>
      </c>
      <c r="E29" s="72">
        <v>335766.522</v>
      </c>
      <c r="F29" s="43">
        <f>E29/D29</f>
        <v>0.9999003037522335</v>
      </c>
      <c r="G29" s="123">
        <v>400</v>
      </c>
      <c r="H29" s="75">
        <v>400</v>
      </c>
      <c r="I29" s="72">
        <v>360</v>
      </c>
      <c r="J29" s="43">
        <f>I29/H29</f>
        <v>0.9</v>
      </c>
    </row>
    <row r="30" spans="1:10" ht="15" customHeight="1">
      <c r="A30" s="10" t="s">
        <v>134</v>
      </c>
      <c r="B30" s="11">
        <v>521</v>
      </c>
      <c r="C30" s="74">
        <v>10000</v>
      </c>
      <c r="D30" s="72">
        <v>178300</v>
      </c>
      <c r="E30" s="72">
        <v>174600</v>
      </c>
      <c r="F30" s="43">
        <f>E30/D30</f>
        <v>0.9792484576556366</v>
      </c>
      <c r="G30" s="123">
        <v>6300</v>
      </c>
      <c r="H30" s="75">
        <v>6500</v>
      </c>
      <c r="I30" s="72">
        <v>6500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59000</v>
      </c>
      <c r="E31" s="72">
        <v>59008</v>
      </c>
      <c r="F31" s="43">
        <f>E31/D31</f>
        <v>1.000135593220339</v>
      </c>
      <c r="G31" s="123">
        <v>0</v>
      </c>
      <c r="H31" s="75">
        <v>2200</v>
      </c>
      <c r="I31" s="72">
        <v>2197</v>
      </c>
      <c r="J31" s="43">
        <f>I31/H31</f>
        <v>0.9986363636363637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6700</v>
      </c>
      <c r="E32" s="72">
        <v>6671</v>
      </c>
      <c r="F32" s="43">
        <f>E32/D32</f>
        <v>0.9956716417910447</v>
      </c>
      <c r="G32" s="123">
        <v>0</v>
      </c>
      <c r="H32" s="75">
        <v>200</v>
      </c>
      <c r="I32" s="72">
        <v>130</v>
      </c>
      <c r="J32" s="43">
        <f>I32/H32</f>
        <v>0.65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21500</v>
      </c>
      <c r="D39" s="72">
        <v>21500</v>
      </c>
      <c r="E39" s="72">
        <v>21500</v>
      </c>
      <c r="F39" s="43">
        <f>E39/D39</f>
        <v>1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55.13</v>
      </c>
      <c r="F40" s="43">
        <f>E40/D40</f>
        <v>0.5513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1435800</v>
      </c>
      <c r="D41" s="50">
        <f>SUM(D8:D16)</f>
        <v>2117100</v>
      </c>
      <c r="E41" s="50">
        <f>SUM(E8:E16)</f>
        <v>2112874.4699999997</v>
      </c>
      <c r="F41" s="51">
        <f>E41/D41</f>
        <v>0.9980040952245995</v>
      </c>
      <c r="G41" s="52">
        <f>SUM(G8:G16)</f>
        <v>77000</v>
      </c>
      <c r="H41" s="52">
        <f>SUM(H8:H16)</f>
        <v>77000</v>
      </c>
      <c r="I41" s="53">
        <f>SUM(I8:I16)</f>
        <v>75094</v>
      </c>
      <c r="J41" s="51">
        <f>I41/H41</f>
        <v>0.9752467532467533</v>
      </c>
    </row>
    <row r="42" spans="1:10" ht="15" customHeight="1" thickBot="1">
      <c r="A42" s="13" t="s">
        <v>21</v>
      </c>
      <c r="B42" s="16"/>
      <c r="C42" s="54">
        <f>-SUM(C18:C40)</f>
        <v>-1435800</v>
      </c>
      <c r="D42" s="54">
        <f>-SUM(D18:D40)</f>
        <v>-2117100</v>
      </c>
      <c r="E42" s="54">
        <f>-SUM(E18:E40)</f>
        <v>-2112874.472</v>
      </c>
      <c r="F42" s="43">
        <f>E42/D42</f>
        <v>0.9980040961692882</v>
      </c>
      <c r="G42" s="55">
        <f>-SUM(G18:G40)</f>
        <v>-31200</v>
      </c>
      <c r="H42" s="55">
        <f>-SUM(H18:H40)</f>
        <v>-33300</v>
      </c>
      <c r="I42" s="56">
        <f>-SUM(I18:I40)</f>
        <v>-33044.270000000004</v>
      </c>
      <c r="J42" s="43">
        <f>I42/H42</f>
        <v>0.9923204204204206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-0.0020000003278255463</v>
      </c>
      <c r="F43" s="59" t="s">
        <v>19</v>
      </c>
      <c r="G43" s="135">
        <f>+G41+G42</f>
        <v>45800</v>
      </c>
      <c r="H43" s="79">
        <f>+H41+H42</f>
        <v>43700</v>
      </c>
      <c r="I43" s="79">
        <f>+I41+I42</f>
        <v>42049.729999999996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42049.72799999967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L34" sqref="L34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92</v>
      </c>
    </row>
    <row r="2" spans="1:9" ht="15">
      <c r="A2" s="29" t="s">
        <v>93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764200</v>
      </c>
      <c r="D8" s="22">
        <v>879400</v>
      </c>
      <c r="E8" s="61">
        <v>879397.44</v>
      </c>
      <c r="F8" s="43">
        <f>E8/D8</f>
        <v>0.9999970889242665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261200</v>
      </c>
      <c r="E9" s="64">
        <v>261200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2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250000</v>
      </c>
      <c r="D13" s="64">
        <v>317000</v>
      </c>
      <c r="E13" s="64">
        <v>309250</v>
      </c>
      <c r="F13" s="43">
        <f>E13/D13</f>
        <v>0.9755520504731862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500000</v>
      </c>
      <c r="D14" s="64">
        <v>579600</v>
      </c>
      <c r="E14" s="64">
        <v>579586.06</v>
      </c>
      <c r="F14" s="43">
        <f>E14/D14</f>
        <v>0.9999759489302968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3" t="s">
        <v>60</v>
      </c>
      <c r="B15" s="81"/>
      <c r="C15" s="163">
        <v>200</v>
      </c>
      <c r="D15" s="64">
        <v>300</v>
      </c>
      <c r="E15" s="67">
        <v>294.53</v>
      </c>
      <c r="F15" s="43">
        <f>E15/D15</f>
        <v>0.9817666666666666</v>
      </c>
      <c r="G15" s="133">
        <v>72000</v>
      </c>
      <c r="H15" s="66">
        <v>87700</v>
      </c>
      <c r="I15" s="67">
        <v>87628</v>
      </c>
      <c r="J15" s="43">
        <f>I15/H15</f>
        <v>0.9991790193842646</v>
      </c>
    </row>
    <row r="16" spans="1:10" ht="15" customHeight="1" thickBot="1">
      <c r="A16" s="181" t="s">
        <v>90</v>
      </c>
      <c r="B16" s="182"/>
      <c r="C16" s="164">
        <v>0</v>
      </c>
      <c r="D16" s="70">
        <v>208500</v>
      </c>
      <c r="E16" s="70">
        <v>208421.86</v>
      </c>
      <c r="F16" s="43">
        <f>E16/D16</f>
        <v>0.9996252278177458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29200</v>
      </c>
      <c r="E18" s="61">
        <v>29103.6</v>
      </c>
      <c r="F18" s="43">
        <f aca="true" t="shared" si="0" ref="F18:F23">E18/D18</f>
        <v>0.9966986301369862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144</v>
      </c>
      <c r="B19" s="19">
        <v>501</v>
      </c>
      <c r="C19" s="71">
        <v>107500</v>
      </c>
      <c r="D19" s="61">
        <v>156600</v>
      </c>
      <c r="E19" s="61">
        <v>156501.72</v>
      </c>
      <c r="F19" s="43">
        <f t="shared" si="0"/>
        <v>0.9993724137931035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500000</v>
      </c>
      <c r="D20" s="61">
        <v>579600</v>
      </c>
      <c r="E20" s="61">
        <v>579586.06</v>
      </c>
      <c r="F20" s="43">
        <f t="shared" si="0"/>
        <v>0.9999759489302968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320000</v>
      </c>
      <c r="D21" s="72">
        <v>470000</v>
      </c>
      <c r="E21" s="64">
        <v>467664.44</v>
      </c>
      <c r="F21" s="43">
        <f t="shared" si="0"/>
        <v>0.9950307234042554</v>
      </c>
      <c r="G21" s="123">
        <v>11500</v>
      </c>
      <c r="H21" s="75">
        <v>20200</v>
      </c>
      <c r="I21" s="72">
        <v>20146.51</v>
      </c>
      <c r="J21" s="43">
        <f>I21/H21</f>
        <v>0.9973519801980197</v>
      </c>
    </row>
    <row r="22" spans="1:10" ht="15" customHeight="1">
      <c r="A22" s="10" t="s">
        <v>127</v>
      </c>
      <c r="B22" s="11">
        <v>502</v>
      </c>
      <c r="C22" s="74">
        <v>200000</v>
      </c>
      <c r="D22" s="72">
        <v>190100</v>
      </c>
      <c r="E22" s="72">
        <v>190063</v>
      </c>
      <c r="F22" s="43">
        <f t="shared" si="0"/>
        <v>0.9998053655970541</v>
      </c>
      <c r="G22" s="123">
        <v>1000</v>
      </c>
      <c r="H22" s="75">
        <v>300</v>
      </c>
      <c r="I22" s="72">
        <v>207</v>
      </c>
      <c r="J22" s="43">
        <f>I22/H22</f>
        <v>0.69</v>
      </c>
    </row>
    <row r="23" spans="1:10" ht="15" customHeight="1">
      <c r="A23" s="10" t="s">
        <v>128</v>
      </c>
      <c r="B23" s="11">
        <v>502</v>
      </c>
      <c r="C23" s="74">
        <v>137200</v>
      </c>
      <c r="D23" s="72">
        <v>69400</v>
      </c>
      <c r="E23" s="72">
        <v>69330</v>
      </c>
      <c r="F23" s="43">
        <f t="shared" si="0"/>
        <v>0.9989913544668588</v>
      </c>
      <c r="G23" s="123">
        <v>6000</v>
      </c>
      <c r="H23" s="75">
        <v>14400</v>
      </c>
      <c r="I23" s="72">
        <v>14364</v>
      </c>
      <c r="J23" s="43">
        <f>I23/H23</f>
        <v>0.9975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27500</v>
      </c>
      <c r="D26" s="72">
        <v>79200</v>
      </c>
      <c r="E26" s="72">
        <v>79108.84</v>
      </c>
      <c r="F26" s="43">
        <f>E26/D26</f>
        <v>0.9988489898989898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5800</v>
      </c>
      <c r="E27" s="72">
        <v>5731</v>
      </c>
      <c r="F27" s="43">
        <f>E27/D27</f>
        <v>0.988103448275862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164500</v>
      </c>
      <c r="D29" s="72">
        <v>374100</v>
      </c>
      <c r="E29" s="72">
        <v>374050.11</v>
      </c>
      <c r="F29" s="43">
        <f>E29/D29</f>
        <v>0.999866639935846</v>
      </c>
      <c r="G29" s="123">
        <v>400</v>
      </c>
      <c r="H29" s="75">
        <v>400</v>
      </c>
      <c r="I29" s="72">
        <v>360</v>
      </c>
      <c r="J29" s="43">
        <f>I29/H29</f>
        <v>0.9</v>
      </c>
    </row>
    <row r="30" spans="1:10" ht="15" customHeight="1">
      <c r="A30" s="10" t="s">
        <v>134</v>
      </c>
      <c r="B30" s="11">
        <v>521</v>
      </c>
      <c r="C30" s="74">
        <v>7000</v>
      </c>
      <c r="D30" s="72">
        <v>197300</v>
      </c>
      <c r="E30" s="72">
        <v>192300</v>
      </c>
      <c r="F30" s="43">
        <f>E30/D30</f>
        <v>0.974657881398885</v>
      </c>
      <c r="G30" s="123">
        <v>6300</v>
      </c>
      <c r="H30" s="75">
        <v>7000</v>
      </c>
      <c r="I30" s="72">
        <v>7000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65000</v>
      </c>
      <c r="E31" s="72">
        <v>65054</v>
      </c>
      <c r="F31" s="43">
        <f>E31/D31</f>
        <v>1.0008307692307692</v>
      </c>
      <c r="G31" s="123">
        <v>0</v>
      </c>
      <c r="H31" s="75">
        <v>2500</v>
      </c>
      <c r="I31" s="72">
        <v>2479</v>
      </c>
      <c r="J31" s="43">
        <f>I31/H31</f>
        <v>0.9916</v>
      </c>
    </row>
    <row r="32" spans="1:10" ht="15" customHeight="1">
      <c r="A32" s="10" t="s">
        <v>206</v>
      </c>
      <c r="B32" s="11">
        <v>527</v>
      </c>
      <c r="C32" s="74">
        <v>10000</v>
      </c>
      <c r="D32" s="72">
        <v>14000</v>
      </c>
      <c r="E32" s="72">
        <v>13951.14</v>
      </c>
      <c r="F32" s="43">
        <f>E32/D32</f>
        <v>0.99651</v>
      </c>
      <c r="G32" s="123">
        <v>0</v>
      </c>
      <c r="H32" s="75">
        <v>200</v>
      </c>
      <c r="I32" s="72">
        <v>140</v>
      </c>
      <c r="J32" s="43">
        <f>I32/H32</f>
        <v>0.7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32600</v>
      </c>
      <c r="D39" s="72">
        <v>15600</v>
      </c>
      <c r="E39" s="72">
        <v>15650</v>
      </c>
      <c r="F39" s="43">
        <f>E39/D39</f>
        <v>1.0032051282051282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55.98</v>
      </c>
      <c r="F40" s="43">
        <f>E40/D40</f>
        <v>0.5598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1514400</v>
      </c>
      <c r="D41" s="50">
        <f>SUM(D8:D16)</f>
        <v>2246000</v>
      </c>
      <c r="E41" s="50">
        <f>SUM(E8:E16)</f>
        <v>2238149.89</v>
      </c>
      <c r="F41" s="51">
        <f>E41/D41</f>
        <v>0.9965048486197685</v>
      </c>
      <c r="G41" s="52">
        <f>SUM(G8:G16)</f>
        <v>72000</v>
      </c>
      <c r="H41" s="52">
        <f>SUM(H8:H16)</f>
        <v>87700</v>
      </c>
      <c r="I41" s="53">
        <f>SUM(I8:I16)</f>
        <v>87628</v>
      </c>
      <c r="J41" s="51">
        <f>I41/H41</f>
        <v>0.9991790193842646</v>
      </c>
    </row>
    <row r="42" spans="1:10" ht="15" customHeight="1" thickBot="1">
      <c r="A42" s="13" t="s">
        <v>21</v>
      </c>
      <c r="B42" s="16"/>
      <c r="C42" s="54">
        <f>-SUM(C18:C40)</f>
        <v>-1514400</v>
      </c>
      <c r="D42" s="54">
        <f>-SUM(D18:D40)</f>
        <v>-2246000</v>
      </c>
      <c r="E42" s="54">
        <f>-SUM(E18:E40)</f>
        <v>-2238149.89</v>
      </c>
      <c r="F42" s="43">
        <f>E42/D42</f>
        <v>0.9965048486197685</v>
      </c>
      <c r="G42" s="55">
        <f>-SUM(G18:G40)</f>
        <v>-25200</v>
      </c>
      <c r="H42" s="55">
        <f>-SUM(H18:H40)</f>
        <v>-45000</v>
      </c>
      <c r="I42" s="56">
        <f>-SUM(I18:I40)</f>
        <v>-44696.509999999995</v>
      </c>
      <c r="J42" s="43">
        <f>I42/H42</f>
        <v>0.9932557777777776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46800</v>
      </c>
      <c r="H43" s="79">
        <f>+H41+H42</f>
        <v>42700</v>
      </c>
      <c r="I43" s="79">
        <f>+I41+I42</f>
        <v>42931.490000000005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42931.490000000005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9">
    <mergeCell ref="A17:J17"/>
    <mergeCell ref="A13:B13"/>
    <mergeCell ref="A14:B14"/>
    <mergeCell ref="A7:J7"/>
    <mergeCell ref="A8:B8"/>
    <mergeCell ref="D2:F2"/>
    <mergeCell ref="C4:F4"/>
    <mergeCell ref="G4:J4"/>
    <mergeCell ref="A16:B16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O48" sqref="O4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201</v>
      </c>
    </row>
    <row r="2" spans="1:9" ht="15">
      <c r="A2" s="29" t="s">
        <v>91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783200</v>
      </c>
      <c r="D8" s="22">
        <v>1025600</v>
      </c>
      <c r="E8" s="61">
        <v>1025540</v>
      </c>
      <c r="F8" s="43">
        <f>E8/D8</f>
        <v>0.9999414976599064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273000</v>
      </c>
      <c r="E9" s="64">
        <v>273000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226</v>
      </c>
      <c r="B10" s="16"/>
      <c r="C10" s="162">
        <v>0</v>
      </c>
      <c r="D10" s="153">
        <v>181700</v>
      </c>
      <c r="E10" s="153">
        <v>181671.03</v>
      </c>
      <c r="F10" s="43">
        <f>E10/D10</f>
        <v>0.9998405613648872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118400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305000</v>
      </c>
      <c r="D13" s="64">
        <v>325300</v>
      </c>
      <c r="E13" s="64">
        <v>325250</v>
      </c>
      <c r="F13" s="43">
        <f>E13/D13</f>
        <v>0.9998462957270212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460000</v>
      </c>
      <c r="D14" s="64">
        <v>769300</v>
      </c>
      <c r="E14" s="64">
        <v>769265</v>
      </c>
      <c r="F14" s="43">
        <f>E14/D14</f>
        <v>0.9999545040946315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100</v>
      </c>
      <c r="D15" s="67">
        <v>223700</v>
      </c>
      <c r="E15" s="67">
        <v>223698.59</v>
      </c>
      <c r="F15" s="43">
        <f>E15/D15</f>
        <v>0.9999936969155119</v>
      </c>
      <c r="G15" s="133">
        <v>74600</v>
      </c>
      <c r="H15" s="66">
        <v>178100</v>
      </c>
      <c r="I15" s="67">
        <v>178030</v>
      </c>
      <c r="J15" s="43">
        <f>I15/H15</f>
        <v>0.999606962380685</v>
      </c>
    </row>
    <row r="16" spans="1:10" ht="15" customHeight="1" thickBot="1">
      <c r="A16" s="181" t="s">
        <v>90</v>
      </c>
      <c r="B16" s="182"/>
      <c r="C16" s="164">
        <v>0</v>
      </c>
      <c r="D16" s="70">
        <v>13800</v>
      </c>
      <c r="E16" s="70">
        <v>13776</v>
      </c>
      <c r="F16" s="43">
        <f>E16/D16</f>
        <v>0.9982608695652174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47400</v>
      </c>
      <c r="D18" s="72">
        <v>52200</v>
      </c>
      <c r="E18" s="61">
        <v>52186</v>
      </c>
      <c r="F18" s="43">
        <f aca="true" t="shared" si="0" ref="F18:F23">E18/D18</f>
        <v>0.9997318007662835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71000</v>
      </c>
      <c r="D19" s="61">
        <v>115200</v>
      </c>
      <c r="E19" s="61">
        <v>105101.68</v>
      </c>
      <c r="F19" s="43">
        <f t="shared" si="0"/>
        <v>0.9123409722222222</v>
      </c>
      <c r="G19" s="21">
        <v>8500</v>
      </c>
      <c r="H19" s="21">
        <v>30200</v>
      </c>
      <c r="I19" s="61">
        <v>30102</v>
      </c>
      <c r="J19" s="43">
        <f>I19/H19</f>
        <v>0.9967549668874173</v>
      </c>
    </row>
    <row r="20" spans="1:10" ht="15" customHeight="1">
      <c r="A20" s="18" t="s">
        <v>125</v>
      </c>
      <c r="B20" s="19">
        <v>501</v>
      </c>
      <c r="C20" s="71">
        <v>460000</v>
      </c>
      <c r="D20" s="61">
        <v>769300</v>
      </c>
      <c r="E20" s="61">
        <v>769265</v>
      </c>
      <c r="F20" s="43">
        <f t="shared" si="0"/>
        <v>0.9999545040946315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410000</v>
      </c>
      <c r="D21" s="72">
        <v>532000</v>
      </c>
      <c r="E21" s="72">
        <v>472796.3</v>
      </c>
      <c r="F21" s="43">
        <f t="shared" si="0"/>
        <v>0.8887148496240601</v>
      </c>
      <c r="G21" s="123">
        <v>0</v>
      </c>
      <c r="H21" s="123">
        <v>0</v>
      </c>
      <c r="I21" s="72">
        <v>0</v>
      </c>
      <c r="J21" s="43">
        <v>0</v>
      </c>
    </row>
    <row r="22" spans="1:10" ht="15" customHeight="1">
      <c r="A22" s="10" t="s">
        <v>127</v>
      </c>
      <c r="B22" s="11">
        <v>502</v>
      </c>
      <c r="C22" s="74">
        <v>150000</v>
      </c>
      <c r="D22" s="72">
        <v>249700</v>
      </c>
      <c r="E22" s="72">
        <v>171674</v>
      </c>
      <c r="F22" s="43">
        <f t="shared" si="0"/>
        <v>0.6875210252302764</v>
      </c>
      <c r="G22" s="123">
        <v>0</v>
      </c>
      <c r="H22" s="123">
        <v>0</v>
      </c>
      <c r="I22" s="72">
        <v>0</v>
      </c>
      <c r="J22" s="43">
        <v>0</v>
      </c>
    </row>
    <row r="23" spans="1:10" ht="15" customHeight="1">
      <c r="A23" s="10" t="s">
        <v>128</v>
      </c>
      <c r="B23" s="11">
        <v>502</v>
      </c>
      <c r="C23" s="74">
        <v>101000</v>
      </c>
      <c r="D23" s="72">
        <v>148400</v>
      </c>
      <c r="E23" s="72">
        <v>122909</v>
      </c>
      <c r="F23" s="43">
        <f t="shared" si="0"/>
        <v>0.8282277628032345</v>
      </c>
      <c r="G23" s="123">
        <v>4800</v>
      </c>
      <c r="H23" s="123">
        <v>10200</v>
      </c>
      <c r="I23" s="72">
        <v>10114</v>
      </c>
      <c r="J23" s="43">
        <f>I23/H23</f>
        <v>0.9915686274509804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28000</v>
      </c>
      <c r="D26" s="72">
        <v>29000</v>
      </c>
      <c r="E26" s="72">
        <v>27415.3</v>
      </c>
      <c r="F26" s="43">
        <f>E26/D26</f>
        <v>0.9453551724137931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6000</v>
      </c>
      <c r="D27" s="72">
        <v>8700</v>
      </c>
      <c r="E27" s="72">
        <v>8645</v>
      </c>
      <c r="F27" s="43">
        <f>E27/D27</f>
        <v>0.9936781609195402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98000</v>
      </c>
      <c r="D29" s="72">
        <v>620700</v>
      </c>
      <c r="E29" s="72">
        <v>601585.56</v>
      </c>
      <c r="F29" s="43">
        <f>E29/D29</f>
        <v>0.9692050265828904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96000</v>
      </c>
      <c r="D30" s="72">
        <v>272800</v>
      </c>
      <c r="E30" s="72">
        <v>253790</v>
      </c>
      <c r="F30" s="43">
        <f>E30/D30</f>
        <v>0.9303152492668622</v>
      </c>
      <c r="G30" s="123">
        <v>9000</v>
      </c>
      <c r="H30" s="123">
        <v>25000</v>
      </c>
      <c r="I30" s="72">
        <v>25000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32000</v>
      </c>
      <c r="D31" s="72">
        <v>79800</v>
      </c>
      <c r="E31" s="72">
        <v>79768</v>
      </c>
      <c r="F31" s="43">
        <f>E31/D31</f>
        <v>0.9995989974937344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2000</v>
      </c>
      <c r="D32" s="72">
        <v>6000</v>
      </c>
      <c r="E32" s="72">
        <v>4720</v>
      </c>
      <c r="F32" s="43">
        <f>E32/D32</f>
        <v>0.7866666666666666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46900</v>
      </c>
      <c r="D39" s="72">
        <v>46900</v>
      </c>
      <c r="E39" s="72">
        <v>46896.61</v>
      </c>
      <c r="F39" s="43">
        <f>E39/D39</f>
        <v>0.9999277185501066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7.82</v>
      </c>
      <c r="F40" s="43">
        <f>E40/D40</f>
        <v>0.0782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1548300</v>
      </c>
      <c r="D41" s="50">
        <f>SUM(D8:D16)</f>
        <v>2930800</v>
      </c>
      <c r="E41" s="50">
        <f>SUM(E8:E16)</f>
        <v>2812200.62</v>
      </c>
      <c r="F41" s="51">
        <f>E41/D41</f>
        <v>0.9595334447932305</v>
      </c>
      <c r="G41" s="52">
        <f>SUM(G8:G16)</f>
        <v>74600</v>
      </c>
      <c r="H41" s="52">
        <f>SUM(H8:H16)</f>
        <v>178100</v>
      </c>
      <c r="I41" s="53">
        <f>SUM(I8:I16)</f>
        <v>178030</v>
      </c>
      <c r="J41" s="51">
        <f>I41/H41</f>
        <v>0.999606962380685</v>
      </c>
    </row>
    <row r="42" spans="1:10" ht="15" customHeight="1" thickBot="1">
      <c r="A42" s="13" t="s">
        <v>21</v>
      </c>
      <c r="B42" s="16"/>
      <c r="C42" s="54">
        <f>-SUM(C18:C40)</f>
        <v>-1548300</v>
      </c>
      <c r="D42" s="54">
        <f>-SUM(D18:D40)</f>
        <v>-2930800</v>
      </c>
      <c r="E42" s="54">
        <f>-SUM(E18:E40)</f>
        <v>-2716760.2699999996</v>
      </c>
      <c r="F42" s="43">
        <f>E42/D42</f>
        <v>0.9269688378599699</v>
      </c>
      <c r="G42" s="55">
        <f>-SUM(G18:G40)</f>
        <v>-22300</v>
      </c>
      <c r="H42" s="55">
        <f>-SUM(H18:H40)</f>
        <v>-65400</v>
      </c>
      <c r="I42" s="56">
        <f>-SUM(I18:I40)</f>
        <v>-65216</v>
      </c>
      <c r="J42" s="43">
        <f>I42/H42</f>
        <v>0.9971865443425076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95440.35000000056</v>
      </c>
      <c r="F43" s="59" t="s">
        <v>19</v>
      </c>
      <c r="G43" s="135">
        <f>+G41+G42</f>
        <v>52300</v>
      </c>
      <c r="H43" s="79">
        <f>+H41+H42</f>
        <v>112700</v>
      </c>
      <c r="I43" s="79">
        <f>+I41+I42</f>
        <v>112814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208254.35000000056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J30" sqref="J3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88</v>
      </c>
    </row>
    <row r="2" spans="1:9" ht="15">
      <c r="A2" s="29" t="s">
        <v>89</v>
      </c>
      <c r="D2" s="183" t="s">
        <v>8</v>
      </c>
      <c r="E2" s="183"/>
      <c r="F2" s="183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93" t="s">
        <v>57</v>
      </c>
      <c r="B7" s="194"/>
      <c r="C7" s="194"/>
      <c r="D7" s="194"/>
      <c r="E7" s="194"/>
      <c r="F7" s="194"/>
      <c r="G7" s="194"/>
      <c r="H7" s="194"/>
      <c r="I7" s="194"/>
      <c r="J7" s="195"/>
    </row>
    <row r="8" spans="1:10" ht="15" customHeight="1">
      <c r="A8" s="188" t="s">
        <v>198</v>
      </c>
      <c r="B8" s="189"/>
      <c r="C8" s="24">
        <v>1105300</v>
      </c>
      <c r="D8" s="22">
        <v>1345700</v>
      </c>
      <c r="E8" s="61">
        <v>1345640</v>
      </c>
      <c r="F8" s="43">
        <f>E8/D8</f>
        <v>0.9999554135394219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2">
        <v>0</v>
      </c>
      <c r="D9" s="64">
        <v>398600</v>
      </c>
      <c r="E9" s="64">
        <v>398600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2">
        <v>0</v>
      </c>
      <c r="D10" s="64">
        <v>322400</v>
      </c>
      <c r="E10" s="64">
        <v>322396.38</v>
      </c>
      <c r="F10" s="43">
        <f>E10/D10</f>
        <v>0.9999887717121588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230</v>
      </c>
      <c r="B11" s="20"/>
      <c r="C11" s="162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2">
        <v>0</v>
      </c>
      <c r="D12" s="64">
        <v>0</v>
      </c>
      <c r="E12" s="153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162">
        <v>490000</v>
      </c>
      <c r="D13" s="64">
        <v>453000</v>
      </c>
      <c r="E13" s="64">
        <v>399750</v>
      </c>
      <c r="F13" s="43">
        <f>E13/D13</f>
        <v>0.8824503311258278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90" t="s">
        <v>59</v>
      </c>
      <c r="B14" s="192"/>
      <c r="C14" s="162">
        <v>750000</v>
      </c>
      <c r="D14" s="64">
        <v>847800</v>
      </c>
      <c r="E14" s="64">
        <v>847791.34</v>
      </c>
      <c r="F14" s="43">
        <f>E14/D14</f>
        <v>0.999989785326728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90" t="s">
        <v>60</v>
      </c>
      <c r="B15" s="201"/>
      <c r="C15" s="163">
        <v>500</v>
      </c>
      <c r="D15" s="67">
        <v>244900</v>
      </c>
      <c r="E15" s="66">
        <v>224903.1</v>
      </c>
      <c r="F15" s="43">
        <f>E15/D15</f>
        <v>0.9183466721110658</v>
      </c>
      <c r="G15" s="133">
        <v>80000</v>
      </c>
      <c r="H15" s="66">
        <v>118000</v>
      </c>
      <c r="I15" s="67">
        <v>117994</v>
      </c>
      <c r="J15" s="43">
        <f>I15/H15</f>
        <v>0.9999491525423729</v>
      </c>
    </row>
    <row r="16" spans="1:10" ht="15" customHeight="1" thickBot="1">
      <c r="A16" s="181" t="s">
        <v>90</v>
      </c>
      <c r="B16" s="182"/>
      <c r="C16" s="164">
        <v>0</v>
      </c>
      <c r="D16" s="70">
        <v>160000</v>
      </c>
      <c r="E16" s="70">
        <v>159743.74</v>
      </c>
      <c r="F16" s="43">
        <f>E16/D16</f>
        <v>0.998398375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0</v>
      </c>
      <c r="D18" s="72">
        <v>212000</v>
      </c>
      <c r="E18" s="61">
        <v>211939.24</v>
      </c>
      <c r="F18" s="43">
        <f aca="true" t="shared" si="0" ref="F18:F23">E18/D18</f>
        <v>0.9997133962264151</v>
      </c>
      <c r="G18" s="21">
        <v>0</v>
      </c>
      <c r="H18" s="21">
        <v>0</v>
      </c>
      <c r="I18" s="61">
        <v>0</v>
      </c>
      <c r="J18" s="43">
        <v>0</v>
      </c>
    </row>
    <row r="19" spans="1:12" ht="15" customHeight="1">
      <c r="A19" s="18" t="s">
        <v>124</v>
      </c>
      <c r="B19" s="19">
        <v>501</v>
      </c>
      <c r="C19" s="71">
        <v>157200</v>
      </c>
      <c r="D19" s="61">
        <v>187500</v>
      </c>
      <c r="E19" s="61">
        <v>187499.24</v>
      </c>
      <c r="F19" s="43">
        <f t="shared" si="0"/>
        <v>0.9999959466666666</v>
      </c>
      <c r="G19" s="21">
        <v>0</v>
      </c>
      <c r="H19" s="21">
        <v>0</v>
      </c>
      <c r="I19" s="61">
        <v>0</v>
      </c>
      <c r="J19" s="43">
        <v>0</v>
      </c>
      <c r="L19" s="44"/>
    </row>
    <row r="20" spans="1:12" ht="13.5" customHeight="1">
      <c r="A20" s="18" t="s">
        <v>125</v>
      </c>
      <c r="B20" s="19">
        <v>501</v>
      </c>
      <c r="C20" s="71">
        <v>750000</v>
      </c>
      <c r="D20" s="61">
        <v>877700</v>
      </c>
      <c r="E20" s="73">
        <v>877698.34</v>
      </c>
      <c r="F20" s="43">
        <f t="shared" si="0"/>
        <v>0.9999981086931753</v>
      </c>
      <c r="G20" s="21">
        <v>0</v>
      </c>
      <c r="H20" s="21">
        <v>0</v>
      </c>
      <c r="I20" s="61">
        <v>0</v>
      </c>
      <c r="J20" s="43">
        <v>0</v>
      </c>
      <c r="L20" s="44"/>
    </row>
    <row r="21" spans="1:12" ht="15" customHeight="1">
      <c r="A21" s="10" t="s">
        <v>126</v>
      </c>
      <c r="B21" s="11">
        <v>502</v>
      </c>
      <c r="C21" s="74">
        <v>300000</v>
      </c>
      <c r="D21" s="72">
        <v>353000</v>
      </c>
      <c r="E21" s="72">
        <v>352905.67</v>
      </c>
      <c r="F21" s="43">
        <f t="shared" si="0"/>
        <v>0.999732776203966</v>
      </c>
      <c r="G21" s="123">
        <v>8100</v>
      </c>
      <c r="H21" s="123">
        <v>14800</v>
      </c>
      <c r="I21" s="72">
        <v>14704</v>
      </c>
      <c r="J21" s="43">
        <f>I21/H21</f>
        <v>0.9935135135135135</v>
      </c>
      <c r="L21" s="44"/>
    </row>
    <row r="22" spans="1:10" ht="15" customHeight="1">
      <c r="A22" s="10" t="s">
        <v>127</v>
      </c>
      <c r="B22" s="11">
        <v>502</v>
      </c>
      <c r="C22" s="74">
        <v>520000</v>
      </c>
      <c r="D22" s="72">
        <v>520900</v>
      </c>
      <c r="E22" s="72">
        <v>520847</v>
      </c>
      <c r="F22" s="43">
        <f t="shared" si="0"/>
        <v>0.999898253023613</v>
      </c>
      <c r="G22" s="123">
        <v>1900</v>
      </c>
      <c r="H22" s="123">
        <v>0</v>
      </c>
      <c r="I22" s="72">
        <v>0</v>
      </c>
      <c r="J22" s="43">
        <v>0</v>
      </c>
    </row>
    <row r="23" spans="1:10" ht="15" customHeight="1">
      <c r="A23" s="10" t="s">
        <v>128</v>
      </c>
      <c r="B23" s="11">
        <v>502</v>
      </c>
      <c r="C23" s="74">
        <v>202500</v>
      </c>
      <c r="D23" s="72">
        <v>159600</v>
      </c>
      <c r="E23" s="72">
        <v>159587</v>
      </c>
      <c r="F23" s="43">
        <f t="shared" si="0"/>
        <v>0.9999185463659148</v>
      </c>
      <c r="G23" s="123">
        <v>6000</v>
      </c>
      <c r="H23" s="123">
        <v>13600</v>
      </c>
      <c r="I23" s="72">
        <v>13586</v>
      </c>
      <c r="J23" s="43">
        <f>I23/H23</f>
        <v>0.9989705882352942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32000</v>
      </c>
      <c r="D26" s="72">
        <v>37000</v>
      </c>
      <c r="E26" s="72">
        <v>36999.44</v>
      </c>
      <c r="F26" s="43">
        <f>E26/D26</f>
        <v>0.9999848648648649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4800</v>
      </c>
      <c r="D27" s="72">
        <v>5100</v>
      </c>
      <c r="E27" s="72">
        <v>5095</v>
      </c>
      <c r="F27" s="43">
        <f>E27/D27</f>
        <v>0.9990196078431373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252900</v>
      </c>
      <c r="D29" s="72">
        <v>914100</v>
      </c>
      <c r="E29" s="72">
        <v>914071.02</v>
      </c>
      <c r="F29" s="43">
        <f>E29/D29</f>
        <v>0.9999682966852642</v>
      </c>
      <c r="G29" s="123">
        <v>1600</v>
      </c>
      <c r="H29" s="123">
        <v>2500</v>
      </c>
      <c r="I29" s="72">
        <v>2440</v>
      </c>
      <c r="J29" s="43">
        <f>I29/H29</f>
        <v>0.976</v>
      </c>
    </row>
    <row r="30" spans="1:10" ht="15" customHeight="1">
      <c r="A30" s="10" t="s">
        <v>134</v>
      </c>
      <c r="B30" s="11">
        <v>521</v>
      </c>
      <c r="C30" s="74">
        <v>33000</v>
      </c>
      <c r="D30" s="72">
        <v>293500</v>
      </c>
      <c r="E30" s="72">
        <v>293500</v>
      </c>
      <c r="F30" s="43">
        <f>E30/D30</f>
        <v>1</v>
      </c>
      <c r="G30" s="123">
        <v>7200</v>
      </c>
      <c r="H30" s="123">
        <v>0</v>
      </c>
      <c r="I30" s="123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99200</v>
      </c>
      <c r="E31" s="72">
        <v>99230</v>
      </c>
      <c r="F31" s="43">
        <f>E31/D31</f>
        <v>1.0003024193548387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20000</v>
      </c>
      <c r="D32" s="72">
        <v>39400</v>
      </c>
      <c r="E32" s="72">
        <v>39386.28</v>
      </c>
      <c r="F32" s="43">
        <f>E32/D32</f>
        <v>0.9996517766497461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73300</v>
      </c>
      <c r="D39" s="72">
        <v>73300</v>
      </c>
      <c r="E39" s="72">
        <v>73262</v>
      </c>
      <c r="F39" s="43">
        <f>E39/D39</f>
        <v>0.9994815825375171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100</v>
      </c>
      <c r="D40" s="77">
        <v>100</v>
      </c>
      <c r="E40" s="77">
        <v>87.33</v>
      </c>
      <c r="F40" s="43">
        <f>E40/D40</f>
        <v>0.8733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2345800</v>
      </c>
      <c r="D41" s="50">
        <f>SUM(D8:D16)</f>
        <v>3772400</v>
      </c>
      <c r="E41" s="50">
        <f>SUM(E8:E16)</f>
        <v>3698824.5599999996</v>
      </c>
      <c r="F41" s="51">
        <f>E41/D41</f>
        <v>0.980496384264659</v>
      </c>
      <c r="G41" s="52">
        <f>SUM(G8:G16)</f>
        <v>80000</v>
      </c>
      <c r="H41" s="52">
        <f>SUM(H8:H16)</f>
        <v>118000</v>
      </c>
      <c r="I41" s="53">
        <f>SUM(I8:I16)</f>
        <v>117994</v>
      </c>
      <c r="J41" s="51">
        <f>I41/H41</f>
        <v>0.9999491525423729</v>
      </c>
    </row>
    <row r="42" spans="1:10" ht="15" customHeight="1" thickBot="1">
      <c r="A42" s="13" t="s">
        <v>21</v>
      </c>
      <c r="B42" s="16"/>
      <c r="C42" s="54">
        <f>-SUM(C18:C40)</f>
        <v>-2345800</v>
      </c>
      <c r="D42" s="54">
        <f>-SUM(D18:D40)</f>
        <v>-3772400</v>
      </c>
      <c r="E42" s="54">
        <f>-SUM(E18:E40)</f>
        <v>-3772107.5599999996</v>
      </c>
      <c r="F42" s="43">
        <f>E42/D42</f>
        <v>0.9999224790584242</v>
      </c>
      <c r="G42" s="55">
        <f>-SUM(G18:G40)</f>
        <v>-24800</v>
      </c>
      <c r="H42" s="55">
        <f>-SUM(H18:H40)</f>
        <v>-30900</v>
      </c>
      <c r="I42" s="56">
        <f>-SUM(I18:I40)</f>
        <v>-30730</v>
      </c>
      <c r="J42" s="43">
        <f>I42/H42</f>
        <v>0.9944983818770227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-73283</v>
      </c>
      <c r="F43" s="59" t="s">
        <v>19</v>
      </c>
      <c r="G43" s="135">
        <f>+G41+G42</f>
        <v>55200</v>
      </c>
      <c r="H43" s="79">
        <f>+H41+H42</f>
        <v>87100</v>
      </c>
      <c r="I43" s="79">
        <f>+I41+I42</f>
        <v>87264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13981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3" width="4.75390625" style="0" customWidth="1"/>
  </cols>
  <sheetData>
    <row r="1" spans="2:4" ht="12.75">
      <c r="B1" s="28"/>
      <c r="C1" s="28"/>
      <c r="D1" s="28" t="s">
        <v>147</v>
      </c>
    </row>
    <row r="2" spans="2:4" ht="12.75">
      <c r="B2" s="28"/>
      <c r="C2" s="28"/>
      <c r="D2" s="28"/>
    </row>
    <row r="3" spans="2:3" ht="12.75">
      <c r="B3" s="28"/>
      <c r="C3" s="28"/>
    </row>
    <row r="4" spans="2:4" ht="12.75">
      <c r="B4" s="155">
        <v>145</v>
      </c>
      <c r="C4" s="27"/>
      <c r="D4" t="s">
        <v>148</v>
      </c>
    </row>
    <row r="5" ht="12.75">
      <c r="B5" s="155"/>
    </row>
    <row r="6" spans="2:4" ht="12.75">
      <c r="B6" s="155">
        <v>146</v>
      </c>
      <c r="C6" s="27"/>
      <c r="D6" t="s">
        <v>4</v>
      </c>
    </row>
    <row r="7" ht="12.75">
      <c r="B7" s="155"/>
    </row>
    <row r="8" spans="2:3" ht="12.75">
      <c r="B8" s="155"/>
      <c r="C8" s="27"/>
    </row>
    <row r="9" ht="12.75">
      <c r="B9" s="155"/>
    </row>
    <row r="10" spans="2:3" ht="12.75">
      <c r="B10" s="155"/>
      <c r="C10" s="27"/>
    </row>
    <row r="11" spans="2:3" ht="12.75">
      <c r="B11" s="27"/>
      <c r="C11" s="27"/>
    </row>
    <row r="12" spans="2:3" ht="12.75">
      <c r="B12" s="27"/>
      <c r="C12" s="27"/>
    </row>
    <row r="13" spans="2:3" ht="12.75">
      <c r="B13" s="27"/>
      <c r="C13" s="27"/>
    </row>
    <row r="14" spans="2:3" ht="12.75">
      <c r="B14" s="27"/>
      <c r="C14" s="27"/>
    </row>
    <row r="15" spans="2:3" ht="12.75">
      <c r="B15" s="27"/>
      <c r="C15" s="27"/>
    </row>
    <row r="16" spans="2:3" ht="12" customHeight="1">
      <c r="B16" s="27"/>
      <c r="C16" s="27"/>
    </row>
    <row r="17" spans="2:3" ht="12.75">
      <c r="B17" s="27"/>
      <c r="C17" s="27"/>
    </row>
    <row r="18" spans="1:8" s="99" customFormat="1" ht="12.75" customHeight="1">
      <c r="A18"/>
      <c r="B18" s="27"/>
      <c r="C18" s="27"/>
      <c r="D18"/>
      <c r="E18"/>
      <c r="F18"/>
      <c r="G18" s="98"/>
      <c r="H18" s="98"/>
    </row>
    <row r="19" spans="2:3" ht="12.75">
      <c r="B19" s="27"/>
      <c r="C19" s="27"/>
    </row>
    <row r="20" spans="1:8" s="99" customFormat="1" ht="12" customHeight="1">
      <c r="A20"/>
      <c r="B20" s="27"/>
      <c r="C20" s="27"/>
      <c r="D20"/>
      <c r="E20"/>
      <c r="F20"/>
      <c r="G20" s="98"/>
      <c r="H20" s="98"/>
    </row>
    <row r="21" spans="2:3" ht="12.75">
      <c r="B21" s="27"/>
      <c r="C21" s="27"/>
    </row>
    <row r="22" spans="1:8" s="99" customFormat="1" ht="12.75" customHeight="1">
      <c r="A22"/>
      <c r="B22" s="27"/>
      <c r="C22" s="27"/>
      <c r="D22"/>
      <c r="E22"/>
      <c r="F22"/>
      <c r="G22" s="98"/>
      <c r="H22" s="98"/>
    </row>
    <row r="23" spans="2:3" ht="12.75">
      <c r="B23" s="27"/>
      <c r="C23" s="27"/>
    </row>
    <row r="24" spans="2:3" ht="12.75">
      <c r="B24" s="27"/>
      <c r="C24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&amp;LOstatní příspěvkové organizace - obsah&amp;R144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2</v>
      </c>
    </row>
    <row r="2" spans="1:9" ht="15">
      <c r="A2" s="29" t="s">
        <v>3</v>
      </c>
      <c r="D2" s="90" t="s">
        <v>8</v>
      </c>
      <c r="E2" s="90"/>
      <c r="F2" s="90"/>
      <c r="G2" s="119"/>
      <c r="H2" s="30" t="s">
        <v>9</v>
      </c>
      <c r="I2" s="31">
        <v>45291</v>
      </c>
    </row>
    <row r="3" ht="13.5" thickBot="1"/>
    <row r="4" spans="1:10" ht="12" customHeight="1">
      <c r="A4" s="161"/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80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40" t="s">
        <v>149</v>
      </c>
      <c r="B7" s="41"/>
      <c r="C7" s="41"/>
      <c r="D7" s="41"/>
      <c r="E7" s="41"/>
      <c r="F7" s="41"/>
      <c r="G7" s="136"/>
      <c r="H7" s="41"/>
      <c r="I7" s="41"/>
      <c r="J7" s="42"/>
    </row>
    <row r="8" spans="1:10" ht="15" customHeight="1">
      <c r="A8" s="188" t="s">
        <v>198</v>
      </c>
      <c r="B8" s="189"/>
      <c r="C8" s="60">
        <v>750000</v>
      </c>
      <c r="D8" s="21">
        <v>900400</v>
      </c>
      <c r="E8" s="61">
        <v>900400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v>0</v>
      </c>
    </row>
    <row r="9" spans="1:10" ht="15" customHeight="1">
      <c r="A9" s="13" t="s">
        <v>197</v>
      </c>
      <c r="B9" s="20"/>
      <c r="C9" s="62">
        <v>0</v>
      </c>
      <c r="D9" s="63">
        <v>325600</v>
      </c>
      <c r="E9" s="64">
        <v>325600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v>0</v>
      </c>
    </row>
    <row r="10" spans="1:10" ht="15" customHeight="1">
      <c r="A10" s="13" t="s">
        <v>170</v>
      </c>
      <c r="B10" s="20"/>
      <c r="C10" s="62">
        <v>0</v>
      </c>
      <c r="D10" s="63">
        <v>959000</v>
      </c>
      <c r="E10" s="64">
        <f>500000+321800+137200</f>
        <v>959000</v>
      </c>
      <c r="F10" s="43">
        <f>E10/D10</f>
        <v>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202</v>
      </c>
      <c r="B11" s="20"/>
      <c r="C11" s="62">
        <v>0</v>
      </c>
      <c r="D11" s="63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59</v>
      </c>
      <c r="B12" s="20"/>
      <c r="C12" s="65">
        <v>0</v>
      </c>
      <c r="D12" s="66">
        <v>0</v>
      </c>
      <c r="E12" s="67">
        <v>0</v>
      </c>
      <c r="F12" s="43">
        <v>0</v>
      </c>
      <c r="G12" s="133">
        <v>0</v>
      </c>
      <c r="H12" s="66">
        <v>0</v>
      </c>
      <c r="I12" s="67">
        <v>0</v>
      </c>
      <c r="J12" s="46">
        <v>0</v>
      </c>
    </row>
    <row r="13" spans="1:10" ht="15" customHeight="1">
      <c r="A13" s="94" t="s">
        <v>150</v>
      </c>
      <c r="B13" s="95"/>
      <c r="C13" s="65">
        <v>7801000</v>
      </c>
      <c r="D13" s="66">
        <v>12611700</v>
      </c>
      <c r="E13" s="67">
        <f>12610664.86+1017.86</f>
        <v>12611682.719999999</v>
      </c>
      <c r="F13" s="43">
        <f>E13/D13</f>
        <v>0.9999986298437165</v>
      </c>
      <c r="G13" s="158">
        <v>136000</v>
      </c>
      <c r="H13" s="63">
        <v>140800</v>
      </c>
      <c r="I13" s="64">
        <v>140796</v>
      </c>
      <c r="J13" s="43">
        <f>I13/H13</f>
        <v>0.9999715909090909</v>
      </c>
    </row>
    <row r="14" spans="1:10" ht="15" customHeight="1" thickBot="1">
      <c r="A14" s="105" t="s">
        <v>90</v>
      </c>
      <c r="B14" s="106"/>
      <c r="C14" s="108">
        <v>0</v>
      </c>
      <c r="D14" s="107">
        <v>139000</v>
      </c>
      <c r="E14" s="107">
        <v>138969</v>
      </c>
      <c r="F14" s="43">
        <f>E14/D14</f>
        <v>0.9997769784172662</v>
      </c>
      <c r="G14" s="61">
        <v>0</v>
      </c>
      <c r="H14" s="61">
        <v>0</v>
      </c>
      <c r="I14" s="61">
        <v>0</v>
      </c>
      <c r="J14" s="109">
        <v>0</v>
      </c>
    </row>
    <row r="15" spans="1:10" ht="15" customHeight="1">
      <c r="A15" s="40" t="s">
        <v>151</v>
      </c>
      <c r="B15" s="41"/>
      <c r="C15" s="100"/>
      <c r="D15" s="100"/>
      <c r="E15" s="100"/>
      <c r="F15" s="101"/>
      <c r="G15" s="136"/>
      <c r="H15" s="41"/>
      <c r="I15" s="41"/>
      <c r="J15" s="102"/>
    </row>
    <row r="16" spans="1:10" ht="15" customHeight="1">
      <c r="A16" s="18" t="s">
        <v>152</v>
      </c>
      <c r="B16" s="19">
        <v>558</v>
      </c>
      <c r="C16" s="71">
        <v>100000</v>
      </c>
      <c r="D16" s="72">
        <v>350300</v>
      </c>
      <c r="E16" s="61">
        <v>350209.89</v>
      </c>
      <c r="F16" s="43">
        <f aca="true" t="shared" si="0" ref="F16:F42">E16/D16</f>
        <v>0.9997427633457038</v>
      </c>
      <c r="G16" s="21">
        <v>0</v>
      </c>
      <c r="H16" s="73">
        <v>0</v>
      </c>
      <c r="I16" s="61">
        <v>0</v>
      </c>
      <c r="J16" s="43">
        <v>0</v>
      </c>
    </row>
    <row r="17" spans="1:10" ht="15" customHeight="1">
      <c r="A17" s="18" t="s">
        <v>142</v>
      </c>
      <c r="B17" s="19">
        <v>501</v>
      </c>
      <c r="C17" s="71">
        <v>1220000</v>
      </c>
      <c r="D17" s="61">
        <v>1718500</v>
      </c>
      <c r="E17" s="61">
        <v>1501745.02</v>
      </c>
      <c r="F17" s="43">
        <f t="shared" si="0"/>
        <v>0.8738696654058772</v>
      </c>
      <c r="G17" s="21">
        <v>0</v>
      </c>
      <c r="H17" s="73">
        <v>7100</v>
      </c>
      <c r="I17" s="61">
        <v>7050</v>
      </c>
      <c r="J17" s="43">
        <f>I17/H17</f>
        <v>0.9929577464788732</v>
      </c>
    </row>
    <row r="18" spans="1:10" ht="15" customHeight="1">
      <c r="A18" s="10" t="s">
        <v>153</v>
      </c>
      <c r="B18" s="11">
        <v>501</v>
      </c>
      <c r="C18" s="74">
        <v>0</v>
      </c>
      <c r="D18" s="72">
        <v>0</v>
      </c>
      <c r="E18" s="72">
        <v>0</v>
      </c>
      <c r="F18" s="43">
        <v>0</v>
      </c>
      <c r="G18" s="123">
        <v>0</v>
      </c>
      <c r="H18" s="75">
        <v>0</v>
      </c>
      <c r="I18" s="72">
        <v>0</v>
      </c>
      <c r="J18" s="43">
        <v>0</v>
      </c>
    </row>
    <row r="19" spans="1:10" ht="15" customHeight="1">
      <c r="A19" s="10" t="s">
        <v>126</v>
      </c>
      <c r="B19" s="11">
        <v>502</v>
      </c>
      <c r="C19" s="74">
        <v>430000</v>
      </c>
      <c r="D19" s="72">
        <v>421600</v>
      </c>
      <c r="E19" s="72">
        <v>411883.31</v>
      </c>
      <c r="F19" s="43">
        <f t="shared" si="0"/>
        <v>0.9769528225806452</v>
      </c>
      <c r="G19" s="123">
        <v>0</v>
      </c>
      <c r="H19" s="75">
        <v>35000</v>
      </c>
      <c r="I19" s="72">
        <v>33320</v>
      </c>
      <c r="J19" s="43">
        <f>I19/H19</f>
        <v>0.952</v>
      </c>
    </row>
    <row r="20" spans="1:10" ht="15" customHeight="1">
      <c r="A20" s="10" t="s">
        <v>127</v>
      </c>
      <c r="B20" s="11">
        <v>502</v>
      </c>
      <c r="C20" s="74">
        <v>400000</v>
      </c>
      <c r="D20" s="72">
        <v>370000</v>
      </c>
      <c r="E20" s="72">
        <v>337751</v>
      </c>
      <c r="F20" s="43">
        <f t="shared" si="0"/>
        <v>0.9128405405405405</v>
      </c>
      <c r="G20" s="123">
        <v>0</v>
      </c>
      <c r="H20" s="75">
        <v>6700</v>
      </c>
      <c r="I20" s="72">
        <v>6622</v>
      </c>
      <c r="J20" s="43">
        <f>I20/H20</f>
        <v>0.9883582089552239</v>
      </c>
    </row>
    <row r="21" spans="1:10" ht="15" customHeight="1">
      <c r="A21" s="10" t="s">
        <v>128</v>
      </c>
      <c r="B21" s="11">
        <v>502</v>
      </c>
      <c r="C21" s="74">
        <v>115000</v>
      </c>
      <c r="D21" s="72">
        <v>115000</v>
      </c>
      <c r="E21" s="72">
        <v>106000</v>
      </c>
      <c r="F21" s="43">
        <f t="shared" si="0"/>
        <v>0.9217391304347826</v>
      </c>
      <c r="G21" s="123">
        <v>0</v>
      </c>
      <c r="H21" s="75">
        <v>11100</v>
      </c>
      <c r="I21" s="72">
        <v>11076</v>
      </c>
      <c r="J21" s="43">
        <f>I21/H21</f>
        <v>0.9978378378378379</v>
      </c>
    </row>
    <row r="22" spans="1:10" ht="15" customHeight="1">
      <c r="A22" s="10" t="s">
        <v>129</v>
      </c>
      <c r="B22" s="11">
        <v>502</v>
      </c>
      <c r="C22" s="74">
        <v>0</v>
      </c>
      <c r="D22" s="72">
        <v>0</v>
      </c>
      <c r="E22" s="72">
        <v>0</v>
      </c>
      <c r="F22" s="43">
        <v>0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>
      <c r="A23" s="10" t="s">
        <v>130</v>
      </c>
      <c r="B23" s="11">
        <v>504</v>
      </c>
      <c r="C23" s="74">
        <v>0</v>
      </c>
      <c r="D23" s="72">
        <v>0</v>
      </c>
      <c r="E23" s="72">
        <v>0</v>
      </c>
      <c r="F23" s="43">
        <v>0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>
      <c r="A24" s="10" t="s">
        <v>131</v>
      </c>
      <c r="B24" s="11">
        <v>511</v>
      </c>
      <c r="C24" s="74">
        <v>40000</v>
      </c>
      <c r="D24" s="72">
        <v>255000</v>
      </c>
      <c r="E24" s="72">
        <v>230926</v>
      </c>
      <c r="F24" s="43">
        <f t="shared" si="0"/>
        <v>0.9055921568627451</v>
      </c>
      <c r="G24" s="123">
        <v>0</v>
      </c>
      <c r="H24" s="75">
        <v>1000</v>
      </c>
      <c r="I24" s="72">
        <v>892</v>
      </c>
      <c r="J24" s="43">
        <f>I24/H24</f>
        <v>0.892</v>
      </c>
    </row>
    <row r="25" spans="1:10" ht="15" customHeight="1">
      <c r="A25" s="10" t="s">
        <v>141</v>
      </c>
      <c r="B25" s="11">
        <v>512</v>
      </c>
      <c r="C25" s="74">
        <v>20000</v>
      </c>
      <c r="D25" s="72">
        <v>26000</v>
      </c>
      <c r="E25" s="72">
        <v>23897</v>
      </c>
      <c r="F25" s="43">
        <f t="shared" si="0"/>
        <v>0.9191153846153847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132</v>
      </c>
      <c r="B26" s="11">
        <v>513</v>
      </c>
      <c r="C26" s="74">
        <v>10000</v>
      </c>
      <c r="D26" s="72">
        <v>70000</v>
      </c>
      <c r="E26" s="72">
        <v>63102.01</v>
      </c>
      <c r="F26" s="43">
        <f t="shared" si="0"/>
        <v>0.9014572857142857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154</v>
      </c>
      <c r="B27" s="11">
        <v>518</v>
      </c>
      <c r="C27" s="74">
        <v>3500000</v>
      </c>
      <c r="D27" s="72">
        <v>4800000</v>
      </c>
      <c r="E27" s="72">
        <v>4770333.94</v>
      </c>
      <c r="F27" s="43">
        <f t="shared" si="0"/>
        <v>0.9938195708333334</v>
      </c>
      <c r="G27" s="123">
        <v>0</v>
      </c>
      <c r="H27" s="75">
        <v>12200</v>
      </c>
      <c r="I27" s="72">
        <v>12130</v>
      </c>
      <c r="J27" s="43">
        <f>I27/H27</f>
        <v>0.9942622950819672</v>
      </c>
    </row>
    <row r="28" spans="1:10" ht="15" customHeight="1">
      <c r="A28" s="10" t="s">
        <v>134</v>
      </c>
      <c r="B28" s="11">
        <v>521</v>
      </c>
      <c r="C28" s="74">
        <v>1900000</v>
      </c>
      <c r="D28" s="72">
        <v>5459700</v>
      </c>
      <c r="E28" s="72">
        <v>5459675</v>
      </c>
      <c r="F28" s="43">
        <f t="shared" si="0"/>
        <v>0.9999954209938275</v>
      </c>
      <c r="G28" s="123">
        <v>0</v>
      </c>
      <c r="H28" s="75">
        <v>9000</v>
      </c>
      <c r="I28" s="72">
        <v>9000</v>
      </c>
      <c r="J28" s="43">
        <f>I28/H28</f>
        <v>1</v>
      </c>
    </row>
    <row r="29" spans="1:10" ht="15" customHeight="1">
      <c r="A29" s="10" t="s">
        <v>135</v>
      </c>
      <c r="B29" s="11">
        <v>524</v>
      </c>
      <c r="C29" s="74">
        <v>441100</v>
      </c>
      <c r="D29" s="72">
        <v>900000</v>
      </c>
      <c r="E29" s="72">
        <v>760765.9</v>
      </c>
      <c r="F29" s="43">
        <f t="shared" si="0"/>
        <v>0.8452954444444445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206</v>
      </c>
      <c r="B30" s="11">
        <v>527</v>
      </c>
      <c r="C30" s="74">
        <v>150000</v>
      </c>
      <c r="D30" s="72">
        <v>211800</v>
      </c>
      <c r="E30" s="72">
        <v>125428.9</v>
      </c>
      <c r="F30" s="43">
        <f t="shared" si="0"/>
        <v>0.5922044381491973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136</v>
      </c>
      <c r="B31" s="11">
        <v>525</v>
      </c>
      <c r="C31" s="74">
        <v>50000</v>
      </c>
      <c r="D31" s="72">
        <v>56300</v>
      </c>
      <c r="E31" s="72">
        <v>56272</v>
      </c>
      <c r="F31" s="43">
        <f>E31/D31</f>
        <v>0.9995026642984014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137</v>
      </c>
      <c r="B32" s="11">
        <v>528</v>
      </c>
      <c r="C32" s="74">
        <v>0</v>
      </c>
      <c r="D32" s="72">
        <v>0</v>
      </c>
      <c r="E32" s="72">
        <v>0</v>
      </c>
      <c r="F32" s="43">
        <v>0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155</v>
      </c>
      <c r="B33" s="11">
        <v>538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139</v>
      </c>
      <c r="B34" s="11">
        <v>541</v>
      </c>
      <c r="C34" s="74">
        <v>3000</v>
      </c>
      <c r="D34" s="72">
        <v>3000</v>
      </c>
      <c r="E34" s="72">
        <v>0</v>
      </c>
      <c r="F34" s="43">
        <f t="shared" si="0"/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239</v>
      </c>
      <c r="B35" s="9">
        <v>542</v>
      </c>
      <c r="C35" s="74">
        <v>0</v>
      </c>
      <c r="D35" s="72">
        <v>2000</v>
      </c>
      <c r="E35" s="72">
        <v>1686</v>
      </c>
      <c r="F35" s="43">
        <f t="shared" si="0"/>
        <v>0.843</v>
      </c>
      <c r="G35" s="123"/>
      <c r="H35" s="75"/>
      <c r="I35" s="72">
        <v>0</v>
      </c>
      <c r="J35" s="43"/>
    </row>
    <row r="36" spans="1:10" ht="15" customHeight="1">
      <c r="A36" s="10" t="s">
        <v>203</v>
      </c>
      <c r="B36" s="9">
        <v>547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232</v>
      </c>
      <c r="B37" s="11">
        <v>549</v>
      </c>
      <c r="C37" s="74">
        <v>96900</v>
      </c>
      <c r="D37" s="72">
        <v>130000</v>
      </c>
      <c r="E37" s="72">
        <v>105069.03</v>
      </c>
      <c r="F37" s="43">
        <f t="shared" si="0"/>
        <v>0.8082233076923077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7" t="s">
        <v>140</v>
      </c>
      <c r="B38" s="9">
        <v>551</v>
      </c>
      <c r="C38" s="110">
        <v>74900</v>
      </c>
      <c r="D38" s="111">
        <v>43300</v>
      </c>
      <c r="E38" s="111">
        <v>43331</v>
      </c>
      <c r="F38" s="43">
        <f t="shared" si="0"/>
        <v>1.000715935334873</v>
      </c>
      <c r="G38" s="137">
        <v>0</v>
      </c>
      <c r="H38" s="112">
        <v>0</v>
      </c>
      <c r="I38" s="111">
        <v>0</v>
      </c>
      <c r="J38" s="43">
        <v>0</v>
      </c>
    </row>
    <row r="39" spans="1:10" ht="15" customHeight="1">
      <c r="A39" s="17" t="s">
        <v>240</v>
      </c>
      <c r="B39" s="9">
        <v>563</v>
      </c>
      <c r="C39" s="170">
        <v>3000</v>
      </c>
      <c r="D39" s="111">
        <v>3000</v>
      </c>
      <c r="E39" s="111">
        <v>1004.28</v>
      </c>
      <c r="F39" s="43">
        <f t="shared" si="0"/>
        <v>0.33476</v>
      </c>
      <c r="G39" s="137"/>
      <c r="H39" s="112"/>
      <c r="I39" s="111">
        <v>0</v>
      </c>
      <c r="J39" s="49"/>
    </row>
    <row r="40" spans="1:10" ht="15" customHeight="1" thickBot="1">
      <c r="A40" s="48" t="s">
        <v>169</v>
      </c>
      <c r="B40" s="12">
        <v>591</v>
      </c>
      <c r="C40" s="167">
        <v>100</v>
      </c>
      <c r="D40" s="114">
        <v>200</v>
      </c>
      <c r="E40" s="114">
        <v>193.39</v>
      </c>
      <c r="F40" s="43">
        <f>E40/D40</f>
        <v>0.96695</v>
      </c>
      <c r="G40" s="134">
        <v>0</v>
      </c>
      <c r="H40" s="115">
        <v>0</v>
      </c>
      <c r="I40" s="114">
        <v>0</v>
      </c>
      <c r="J40" s="49">
        <v>0</v>
      </c>
    </row>
    <row r="41" spans="1:10" ht="15" customHeight="1" thickBot="1">
      <c r="A41" s="14" t="s">
        <v>20</v>
      </c>
      <c r="B41" s="15"/>
      <c r="C41" s="50">
        <f>SUM(C8:C14)</f>
        <v>8551000</v>
      </c>
      <c r="D41" s="50">
        <f>SUM(D8:D14)</f>
        <v>14935700</v>
      </c>
      <c r="E41" s="50">
        <f>SUM(E8:E14)</f>
        <v>14935651.719999999</v>
      </c>
      <c r="F41" s="43">
        <f t="shared" si="0"/>
        <v>0.9999967674765828</v>
      </c>
      <c r="G41" s="50">
        <f>SUM(G8:G14)</f>
        <v>136000</v>
      </c>
      <c r="H41" s="50">
        <f>SUM(H8:H14)</f>
        <v>140800</v>
      </c>
      <c r="I41" s="50">
        <f>SUM(I8:I14)</f>
        <v>140796</v>
      </c>
      <c r="J41" s="51">
        <f>I41/H41</f>
        <v>0.9999715909090909</v>
      </c>
    </row>
    <row r="42" spans="1:11" s="83" customFormat="1" ht="15" customHeight="1" thickBot="1">
      <c r="A42" s="88" t="s">
        <v>21</v>
      </c>
      <c r="B42" s="91"/>
      <c r="C42" s="124">
        <f>-SUM(C16:C40)</f>
        <v>-8554000</v>
      </c>
      <c r="D42" s="54">
        <f>-SUM(D16:D40)</f>
        <v>-14935700</v>
      </c>
      <c r="E42" s="54">
        <f>-SUM(E16:E40)</f>
        <v>-14349273.67</v>
      </c>
      <c r="F42" s="43">
        <f t="shared" si="0"/>
        <v>0.9607366022349136</v>
      </c>
      <c r="G42" s="124">
        <f>-SUM(G16:G40)</f>
        <v>0</v>
      </c>
      <c r="H42" s="54">
        <f>-SUM(H16:H40)</f>
        <v>-82100</v>
      </c>
      <c r="I42" s="54">
        <f>-SUM(I16:I40)</f>
        <v>-80090</v>
      </c>
      <c r="J42" s="51">
        <f>I42/H42</f>
        <v>0.9755176613885506</v>
      </c>
      <c r="K42" s="4"/>
    </row>
    <row r="43" spans="1:11" s="87" customFormat="1" ht="13.5" thickBot="1">
      <c r="A43" s="92" t="s">
        <v>162</v>
      </c>
      <c r="B43" s="85"/>
      <c r="C43" s="79">
        <f>+C41+C42</f>
        <v>-3000</v>
      </c>
      <c r="D43" s="79">
        <f>+D41+D42</f>
        <v>0</v>
      </c>
      <c r="E43" s="79">
        <f>+E41+E42</f>
        <v>586378.0499999989</v>
      </c>
      <c r="F43" s="103" t="s">
        <v>19</v>
      </c>
      <c r="G43" s="138">
        <f>+G41+G42</f>
        <v>136000</v>
      </c>
      <c r="H43" s="79">
        <f>+H41+H42</f>
        <v>58700</v>
      </c>
      <c r="I43" s="79">
        <f>+I41+I42</f>
        <v>60706</v>
      </c>
      <c r="J43" s="59" t="s">
        <v>19</v>
      </c>
      <c r="K43" s="86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647084.0499999989</v>
      </c>
      <c r="J44" s="150" t="s">
        <v>19</v>
      </c>
    </row>
    <row r="45" ht="12.75">
      <c r="I45" s="104"/>
    </row>
    <row r="46" ht="12.75">
      <c r="C46" s="148"/>
    </row>
    <row r="47" ht="12.75">
      <c r="C47" s="148"/>
    </row>
    <row r="48" ht="12.75">
      <c r="C48" s="148"/>
    </row>
  </sheetData>
  <sheetProtection/>
  <mergeCells count="3">
    <mergeCell ref="C4:F4"/>
    <mergeCell ref="G4:J4"/>
    <mergeCell ref="A8:B8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&amp;L&amp;A&amp;R145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1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4</v>
      </c>
    </row>
    <row r="2" spans="1:9" ht="15">
      <c r="A2" s="29" t="s">
        <v>5</v>
      </c>
      <c r="D2" s="90" t="s">
        <v>8</v>
      </c>
      <c r="E2" s="90"/>
      <c r="F2" s="90"/>
      <c r="G2" s="119"/>
      <c r="H2" s="30" t="s">
        <v>9</v>
      </c>
      <c r="I2" s="31">
        <v>45291</v>
      </c>
    </row>
    <row r="3" ht="13.5" thickBot="1"/>
    <row r="4" spans="3:10" ht="12" customHeight="1">
      <c r="C4" s="184" t="s">
        <v>53</v>
      </c>
      <c r="D4" s="185"/>
      <c r="E4" s="185"/>
      <c r="F4" s="186"/>
      <c r="G4" s="187" t="s">
        <v>10</v>
      </c>
      <c r="H4" s="185"/>
      <c r="I4" s="185"/>
      <c r="J4" s="186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40" t="s">
        <v>57</v>
      </c>
      <c r="B7" s="41"/>
      <c r="C7" s="41"/>
      <c r="D7" s="41"/>
      <c r="E7" s="41"/>
      <c r="F7" s="41"/>
      <c r="G7" s="136"/>
      <c r="H7" s="41"/>
      <c r="I7" s="41"/>
      <c r="J7" s="42"/>
    </row>
    <row r="8" spans="1:10" ht="15" customHeight="1">
      <c r="A8" s="188" t="s">
        <v>198</v>
      </c>
      <c r="B8" s="189"/>
      <c r="C8" s="24">
        <v>1000000</v>
      </c>
      <c r="D8" s="22">
        <v>1000000</v>
      </c>
      <c r="E8" s="61">
        <v>1000000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v>0</v>
      </c>
    </row>
    <row r="9" spans="1:10" ht="15" customHeight="1">
      <c r="A9" s="13" t="s">
        <v>6</v>
      </c>
      <c r="B9" s="20"/>
      <c r="C9" s="162">
        <v>0</v>
      </c>
      <c r="D9" s="64">
        <v>0</v>
      </c>
      <c r="E9" s="64">
        <v>0</v>
      </c>
      <c r="F9" s="43">
        <v>0</v>
      </c>
      <c r="G9" s="132">
        <v>0</v>
      </c>
      <c r="H9" s="63">
        <v>0</v>
      </c>
      <c r="I9" s="64">
        <v>0</v>
      </c>
      <c r="J9" s="43">
        <v>0</v>
      </c>
    </row>
    <row r="10" spans="1:10" ht="15" customHeight="1">
      <c r="A10" s="13" t="s">
        <v>253</v>
      </c>
      <c r="B10" s="16"/>
      <c r="C10" s="162">
        <v>0</v>
      </c>
      <c r="D10" s="64">
        <v>4700</v>
      </c>
      <c r="E10" s="64">
        <v>4672.78</v>
      </c>
      <c r="F10" s="43">
        <f>E10/D10</f>
        <v>0.9942085106382978</v>
      </c>
      <c r="G10" s="132">
        <v>0</v>
      </c>
      <c r="H10" s="63">
        <v>0</v>
      </c>
      <c r="I10" s="64">
        <v>0</v>
      </c>
      <c r="J10" s="43">
        <v>0</v>
      </c>
    </row>
    <row r="11" spans="1:10" ht="15" customHeight="1">
      <c r="A11" s="13" t="s">
        <v>241</v>
      </c>
      <c r="B11" s="20"/>
      <c r="C11" s="162">
        <v>500000</v>
      </c>
      <c r="D11" s="64">
        <v>659700</v>
      </c>
      <c r="E11" s="64">
        <v>659651.96</v>
      </c>
      <c r="F11" s="43">
        <f>E11/D11</f>
        <v>0.999927179020767</v>
      </c>
      <c r="G11" s="132">
        <v>0</v>
      </c>
      <c r="H11" s="63">
        <v>0</v>
      </c>
      <c r="I11" s="64">
        <v>0</v>
      </c>
      <c r="J11" s="43">
        <v>0</v>
      </c>
    </row>
    <row r="12" spans="1:10" ht="15" customHeight="1">
      <c r="A12" s="13" t="s">
        <v>242</v>
      </c>
      <c r="B12" s="20"/>
      <c r="C12" s="163">
        <v>490000</v>
      </c>
      <c r="D12" s="67">
        <v>730900</v>
      </c>
      <c r="E12" s="67">
        <v>729210.04</v>
      </c>
      <c r="F12" s="43">
        <f>E12/D12</f>
        <v>0.9976878369133945</v>
      </c>
      <c r="G12" s="133">
        <v>600000</v>
      </c>
      <c r="H12" s="66">
        <v>810500</v>
      </c>
      <c r="I12" s="67">
        <v>810186</v>
      </c>
      <c r="J12" s="43">
        <f>I12/H12</f>
        <v>0.9996125848241826</v>
      </c>
    </row>
    <row r="13" spans="1:10" ht="15" customHeight="1" thickBot="1">
      <c r="A13" s="88" t="s">
        <v>90</v>
      </c>
      <c r="B13" s="89"/>
      <c r="C13" s="164">
        <v>0</v>
      </c>
      <c r="D13" s="70">
        <v>0</v>
      </c>
      <c r="E13" s="70">
        <v>0</v>
      </c>
      <c r="F13" s="43">
        <v>0</v>
      </c>
      <c r="G13" s="134">
        <v>0</v>
      </c>
      <c r="H13" s="69">
        <v>0</v>
      </c>
      <c r="I13" s="70">
        <v>0</v>
      </c>
      <c r="J13" s="43">
        <v>0</v>
      </c>
    </row>
    <row r="14" spans="1:10" ht="15" customHeight="1">
      <c r="A14" s="40" t="s">
        <v>61</v>
      </c>
      <c r="B14" s="41"/>
      <c r="C14" s="100"/>
      <c r="D14" s="100"/>
      <c r="E14" s="100"/>
      <c r="F14" s="101"/>
      <c r="G14" s="139"/>
      <c r="H14" s="100"/>
      <c r="I14" s="100"/>
      <c r="J14" s="102"/>
    </row>
    <row r="15" spans="1:10" ht="15" customHeight="1">
      <c r="A15" s="18" t="s">
        <v>123</v>
      </c>
      <c r="B15" s="19">
        <v>558</v>
      </c>
      <c r="C15" s="71">
        <v>0</v>
      </c>
      <c r="D15" s="72">
        <v>0</v>
      </c>
      <c r="E15" s="61">
        <v>0</v>
      </c>
      <c r="F15" s="43">
        <v>0</v>
      </c>
      <c r="G15" s="21">
        <v>0</v>
      </c>
      <c r="H15" s="73">
        <v>0</v>
      </c>
      <c r="I15" s="61">
        <v>0</v>
      </c>
      <c r="J15" s="43">
        <v>0</v>
      </c>
    </row>
    <row r="16" spans="1:10" ht="15" customHeight="1">
      <c r="A16" s="18" t="s">
        <v>156</v>
      </c>
      <c r="B16" s="19">
        <v>501</v>
      </c>
      <c r="C16" s="71">
        <v>80000</v>
      </c>
      <c r="D16" s="61">
        <v>90700</v>
      </c>
      <c r="E16" s="61">
        <v>90625.25</v>
      </c>
      <c r="F16" s="43">
        <f>E16/D16</f>
        <v>0.9991758544652701</v>
      </c>
      <c r="G16" s="21">
        <v>20000</v>
      </c>
      <c r="H16" s="73">
        <v>34100</v>
      </c>
      <c r="I16" s="61">
        <v>34076.04</v>
      </c>
      <c r="J16" s="43">
        <f>I16/H16</f>
        <v>0.9992973607038124</v>
      </c>
    </row>
    <row r="17" spans="1:10" ht="15" customHeight="1">
      <c r="A17" s="10" t="s">
        <v>157</v>
      </c>
      <c r="B17" s="11">
        <v>501</v>
      </c>
      <c r="C17" s="74">
        <v>250000</v>
      </c>
      <c r="D17" s="72">
        <v>659700</v>
      </c>
      <c r="E17" s="72">
        <v>659651.96</v>
      </c>
      <c r="F17" s="43">
        <f>E17/D17</f>
        <v>0.999927179020767</v>
      </c>
      <c r="G17" s="123">
        <v>100000</v>
      </c>
      <c r="H17" s="75">
        <v>182900</v>
      </c>
      <c r="I17" s="72">
        <v>182804.86</v>
      </c>
      <c r="J17" s="43">
        <f>I17/H17</f>
        <v>0.999479825041006</v>
      </c>
    </row>
    <row r="18" spans="1:10" ht="15" customHeight="1">
      <c r="A18" s="10" t="s">
        <v>158</v>
      </c>
      <c r="B18" s="11">
        <v>502</v>
      </c>
      <c r="C18" s="74">
        <v>0</v>
      </c>
      <c r="D18" s="72">
        <v>0</v>
      </c>
      <c r="E18" s="72">
        <v>0</v>
      </c>
      <c r="F18" s="43">
        <v>0</v>
      </c>
      <c r="G18" s="123">
        <v>0</v>
      </c>
      <c r="H18" s="75">
        <v>0</v>
      </c>
      <c r="I18" s="72">
        <v>0</v>
      </c>
      <c r="J18" s="43">
        <v>0</v>
      </c>
    </row>
    <row r="19" spans="1:10" ht="15" customHeight="1">
      <c r="A19" s="10" t="s">
        <v>127</v>
      </c>
      <c r="B19" s="11">
        <v>502</v>
      </c>
      <c r="C19" s="74">
        <v>679000</v>
      </c>
      <c r="D19" s="72">
        <v>488000</v>
      </c>
      <c r="E19" s="72">
        <v>487945.3</v>
      </c>
      <c r="F19" s="43">
        <f>E19/D19</f>
        <v>0.9998879098360656</v>
      </c>
      <c r="G19" s="123">
        <v>50000</v>
      </c>
      <c r="H19" s="75">
        <v>199500</v>
      </c>
      <c r="I19" s="72">
        <v>199487.11</v>
      </c>
      <c r="J19" s="43">
        <f>I19/H19</f>
        <v>0.9999353884711779</v>
      </c>
    </row>
    <row r="20" spans="1:10" ht="15" customHeight="1">
      <c r="A20" s="10" t="s">
        <v>167</v>
      </c>
      <c r="B20" s="11">
        <v>502</v>
      </c>
      <c r="C20" s="74">
        <v>25000</v>
      </c>
      <c r="D20" s="72">
        <v>28900</v>
      </c>
      <c r="E20" s="72">
        <v>28897.25</v>
      </c>
      <c r="F20" s="43">
        <f>E20/D20</f>
        <v>0.9999048442906574</v>
      </c>
      <c r="G20" s="123">
        <v>0</v>
      </c>
      <c r="H20" s="75">
        <v>0</v>
      </c>
      <c r="I20" s="72">
        <v>0</v>
      </c>
      <c r="J20" s="43">
        <v>0</v>
      </c>
    </row>
    <row r="21" spans="1:10" ht="15" customHeight="1">
      <c r="A21" s="10" t="s">
        <v>129</v>
      </c>
      <c r="B21" s="11">
        <v>502</v>
      </c>
      <c r="C21" s="74">
        <v>0</v>
      </c>
      <c r="D21" s="72">
        <v>0</v>
      </c>
      <c r="E21" s="72">
        <v>0</v>
      </c>
      <c r="F21" s="43">
        <v>0</v>
      </c>
      <c r="G21" s="123">
        <v>3000</v>
      </c>
      <c r="H21" s="75">
        <v>0</v>
      </c>
      <c r="I21" s="72">
        <v>0</v>
      </c>
      <c r="J21" s="43">
        <v>0</v>
      </c>
    </row>
    <row r="22" spans="1:10" ht="15" customHeight="1">
      <c r="A22" s="10" t="s">
        <v>159</v>
      </c>
      <c r="B22" s="11">
        <v>502</v>
      </c>
      <c r="C22" s="74">
        <v>0</v>
      </c>
      <c r="D22" s="72">
        <v>0</v>
      </c>
      <c r="E22" s="72">
        <v>0</v>
      </c>
      <c r="F22" s="43">
        <v>0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>
      <c r="A23" s="10" t="s">
        <v>143</v>
      </c>
      <c r="B23" s="11">
        <v>504</v>
      </c>
      <c r="C23" s="74">
        <v>0</v>
      </c>
      <c r="D23" s="72">
        <v>0</v>
      </c>
      <c r="E23" s="72">
        <v>0</v>
      </c>
      <c r="F23" s="43">
        <v>0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>
      <c r="A24" s="10" t="s">
        <v>131</v>
      </c>
      <c r="B24" s="11">
        <v>511</v>
      </c>
      <c r="C24" s="74">
        <v>20000</v>
      </c>
      <c r="D24" s="72">
        <v>0</v>
      </c>
      <c r="E24" s="72">
        <v>0</v>
      </c>
      <c r="F24" s="43">
        <v>0</v>
      </c>
      <c r="G24" s="123">
        <v>6000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141</v>
      </c>
      <c r="B25" s="11">
        <v>512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132</v>
      </c>
      <c r="B26" s="11">
        <v>513</v>
      </c>
      <c r="C26" s="74">
        <v>0</v>
      </c>
      <c r="D26" s="72">
        <v>0</v>
      </c>
      <c r="E26" s="72">
        <v>0</v>
      </c>
      <c r="F26" s="43">
        <v>0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160</v>
      </c>
      <c r="B27" s="11">
        <v>518</v>
      </c>
      <c r="C27" s="74">
        <v>190100</v>
      </c>
      <c r="D27" s="72">
        <v>233100</v>
      </c>
      <c r="E27" s="72">
        <v>233074.23</v>
      </c>
      <c r="F27" s="43">
        <f>E27/D27</f>
        <v>0.9998894465894467</v>
      </c>
      <c r="G27" s="123">
        <v>150000</v>
      </c>
      <c r="H27" s="75">
        <v>126800</v>
      </c>
      <c r="I27" s="72">
        <v>126773.4</v>
      </c>
      <c r="J27" s="43">
        <f>I27/H27</f>
        <v>0.9997902208201892</v>
      </c>
    </row>
    <row r="28" spans="1:10" ht="15" customHeight="1">
      <c r="A28" s="10" t="s">
        <v>134</v>
      </c>
      <c r="B28" s="11">
        <v>521</v>
      </c>
      <c r="C28" s="74">
        <v>530000</v>
      </c>
      <c r="D28" s="72">
        <v>672800</v>
      </c>
      <c r="E28" s="72">
        <v>672797.61</v>
      </c>
      <c r="F28" s="43">
        <f>E28/D28</f>
        <v>0.9999964476813318</v>
      </c>
      <c r="G28" s="123">
        <v>0</v>
      </c>
      <c r="H28" s="75">
        <v>207600</v>
      </c>
      <c r="I28" s="72">
        <v>207531.39</v>
      </c>
      <c r="J28" s="43">
        <f>I28/H28</f>
        <v>0.9996695086705203</v>
      </c>
    </row>
    <row r="29" spans="1:10" ht="15" customHeight="1">
      <c r="A29" s="10" t="s">
        <v>135</v>
      </c>
      <c r="B29" s="11">
        <v>524</v>
      </c>
      <c r="C29" s="74">
        <v>180000</v>
      </c>
      <c r="D29" s="72">
        <v>169300</v>
      </c>
      <c r="E29" s="72">
        <v>169242.93</v>
      </c>
      <c r="F29" s="43">
        <f>E29/D29</f>
        <v>0.9996629060838748</v>
      </c>
      <c r="G29" s="123">
        <v>0</v>
      </c>
      <c r="H29" s="75">
        <v>55800</v>
      </c>
      <c r="I29" s="72">
        <v>55731.07</v>
      </c>
      <c r="J29" s="43">
        <f>I29/H29</f>
        <v>0.9987646953405018</v>
      </c>
    </row>
    <row r="30" spans="1:10" ht="15" customHeight="1">
      <c r="A30" s="10" t="s">
        <v>206</v>
      </c>
      <c r="B30" s="11">
        <v>525</v>
      </c>
      <c r="C30" s="74">
        <v>0</v>
      </c>
      <c r="D30" s="72">
        <v>2200</v>
      </c>
      <c r="E30" s="72">
        <v>2110.89</v>
      </c>
      <c r="F30" s="43">
        <f>E30/D30</f>
        <v>0.9594954545454545</v>
      </c>
      <c r="G30" s="123">
        <v>0</v>
      </c>
      <c r="H30" s="75">
        <v>700</v>
      </c>
      <c r="I30" s="72">
        <v>695.11</v>
      </c>
      <c r="J30" s="43">
        <f>I30/H30</f>
        <v>0.9930142857142857</v>
      </c>
    </row>
    <row r="31" spans="1:10" ht="15" customHeight="1">
      <c r="A31" s="10" t="s">
        <v>136</v>
      </c>
      <c r="B31" s="11">
        <v>527</v>
      </c>
      <c r="C31" s="74">
        <v>10900</v>
      </c>
      <c r="D31" s="72">
        <v>10900</v>
      </c>
      <c r="E31" s="72">
        <v>10225.45</v>
      </c>
      <c r="F31" s="43">
        <f>E31/D31</f>
        <v>0.9381146788990826</v>
      </c>
      <c r="G31" s="123">
        <v>0</v>
      </c>
      <c r="H31" s="75">
        <v>3100</v>
      </c>
      <c r="I31" s="72">
        <v>3086.83</v>
      </c>
      <c r="J31" s="43">
        <f>I31/H31</f>
        <v>0.9957516129032258</v>
      </c>
    </row>
    <row r="32" spans="1:10" ht="15" customHeight="1">
      <c r="A32" s="10" t="s">
        <v>161</v>
      </c>
      <c r="B32" s="11">
        <v>528</v>
      </c>
      <c r="C32" s="74">
        <v>0</v>
      </c>
      <c r="D32" s="72">
        <v>0</v>
      </c>
      <c r="E32" s="72">
        <v>0</v>
      </c>
      <c r="F32" s="43">
        <v>0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87</v>
      </c>
      <c r="B33" s="11">
        <v>538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139</v>
      </c>
      <c r="B34" s="11">
        <v>541</v>
      </c>
      <c r="C34" s="74">
        <v>0</v>
      </c>
      <c r="D34" s="72">
        <v>600</v>
      </c>
      <c r="E34" s="72">
        <v>600</v>
      </c>
      <c r="F34" s="43">
        <f>E34/D34</f>
        <v>1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203</v>
      </c>
      <c r="B35" s="9">
        <v>547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175</v>
      </c>
      <c r="B36" s="11">
        <v>549</v>
      </c>
      <c r="C36" s="74">
        <v>0</v>
      </c>
      <c r="D36" s="72">
        <v>14000</v>
      </c>
      <c r="E36" s="72">
        <v>13830</v>
      </c>
      <c r="F36" s="43">
        <f>E36/D36</f>
        <v>0.9878571428571429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7" t="s">
        <v>140</v>
      </c>
      <c r="B37" s="9">
        <v>551</v>
      </c>
      <c r="C37" s="110">
        <v>25000</v>
      </c>
      <c r="D37" s="111">
        <v>25000</v>
      </c>
      <c r="E37" s="111">
        <v>24528.44</v>
      </c>
      <c r="F37" s="43">
        <f>E37/D37</f>
        <v>0.9811375999999999</v>
      </c>
      <c r="G37" s="137">
        <v>0</v>
      </c>
      <c r="H37" s="112">
        <v>0</v>
      </c>
      <c r="I37" s="111">
        <v>0</v>
      </c>
      <c r="J37" s="43">
        <v>0</v>
      </c>
    </row>
    <row r="38" spans="1:10" ht="15" customHeight="1" thickBot="1">
      <c r="A38" s="48" t="s">
        <v>169</v>
      </c>
      <c r="B38" s="12">
        <v>591</v>
      </c>
      <c r="C38" s="167">
        <v>0</v>
      </c>
      <c r="D38" s="61">
        <v>100</v>
      </c>
      <c r="E38" s="114">
        <v>5.47</v>
      </c>
      <c r="F38" s="43">
        <f>E38/D38</f>
        <v>0.0547</v>
      </c>
      <c r="G38" s="140">
        <v>0</v>
      </c>
      <c r="H38" s="114">
        <v>0</v>
      </c>
      <c r="I38" s="114">
        <v>0</v>
      </c>
      <c r="J38" s="49">
        <v>0</v>
      </c>
    </row>
    <row r="39" spans="1:10" ht="15" customHeight="1" thickBot="1">
      <c r="A39" s="25" t="s">
        <v>20</v>
      </c>
      <c r="B39" s="113"/>
      <c r="C39" s="116">
        <f>SUM(C8:C13)</f>
        <v>1990000</v>
      </c>
      <c r="D39" s="117">
        <f>SUM(D8:D13)</f>
        <v>2395300</v>
      </c>
      <c r="E39" s="118">
        <f>SUM(E8:E13)</f>
        <v>2393534.7800000003</v>
      </c>
      <c r="F39" s="82">
        <f>E39/D39</f>
        <v>0.9992630484699204</v>
      </c>
      <c r="G39" s="116">
        <f>SUM(G8:G13)</f>
        <v>600000</v>
      </c>
      <c r="H39" s="117">
        <f>SUM(H8:H13)</f>
        <v>810500</v>
      </c>
      <c r="I39" s="118">
        <f>SUM(I8:I13)</f>
        <v>810186</v>
      </c>
      <c r="J39" s="82">
        <f>I39/H39</f>
        <v>0.9996125848241826</v>
      </c>
    </row>
    <row r="40" spans="1:11" s="83" customFormat="1" ht="15" customHeight="1" thickBot="1">
      <c r="A40" s="57" t="s">
        <v>21</v>
      </c>
      <c r="B40" s="84"/>
      <c r="C40" s="125">
        <f>-SUM(C15:C38)</f>
        <v>-1990000</v>
      </c>
      <c r="D40" s="125">
        <f>-SUM(D15:D38)</f>
        <v>-2395300</v>
      </c>
      <c r="E40" s="126">
        <f>-SUM(E15:E38)</f>
        <v>-2393534.7800000007</v>
      </c>
      <c r="F40" s="43">
        <f>E40/D40</f>
        <v>0.9992630484699205</v>
      </c>
      <c r="G40" s="125">
        <f>-SUM(G15:G38)</f>
        <v>-329000</v>
      </c>
      <c r="H40" s="127">
        <f>-SUM(H15:H38)</f>
        <v>-810500</v>
      </c>
      <c r="I40" s="126">
        <f>-SUM(I15:I38)</f>
        <v>-810185.8099999999</v>
      </c>
      <c r="J40" s="82">
        <f>I40/H40</f>
        <v>0.999612350400987</v>
      </c>
      <c r="K40" s="4"/>
    </row>
    <row r="41" spans="1:11" s="87" customFormat="1" ht="13.5" thickBot="1">
      <c r="A41" s="92" t="s">
        <v>162</v>
      </c>
      <c r="B41" s="85"/>
      <c r="C41" s="79">
        <f>+C39+C40</f>
        <v>0</v>
      </c>
      <c r="D41" s="79">
        <f>+D39+D40</f>
        <v>0</v>
      </c>
      <c r="E41" s="79">
        <f>+E39+E40</f>
        <v>0</v>
      </c>
      <c r="F41" s="103" t="s">
        <v>19</v>
      </c>
      <c r="G41" s="138">
        <f>+G39+G40</f>
        <v>271000</v>
      </c>
      <c r="H41" s="79">
        <f>+H39+H40</f>
        <v>0</v>
      </c>
      <c r="I41" s="79">
        <f>+I39+I40</f>
        <v>0.19000000006053597</v>
      </c>
      <c r="J41" s="59" t="s">
        <v>19</v>
      </c>
      <c r="K41" s="86"/>
    </row>
    <row r="42" spans="1:10" ht="13.5" thickBot="1">
      <c r="A42" s="145" t="s">
        <v>168</v>
      </c>
      <c r="B42" s="142"/>
      <c r="C42" s="142"/>
      <c r="D42" s="143"/>
      <c r="E42" s="144"/>
      <c r="F42" s="144"/>
      <c r="G42" s="149"/>
      <c r="H42" s="144"/>
      <c r="I42" s="146">
        <f>E41+I41</f>
        <v>0.19000000006053597</v>
      </c>
      <c r="J42" s="150" t="s">
        <v>19</v>
      </c>
    </row>
    <row r="44" ht="12.75">
      <c r="C44" s="148"/>
    </row>
    <row r="45" ht="12.75">
      <c r="C45" s="148"/>
    </row>
    <row r="46" ht="12.75">
      <c r="C46" s="148"/>
    </row>
    <row r="47" ht="12.75">
      <c r="C47" s="148"/>
    </row>
  </sheetData>
  <sheetProtection/>
  <mergeCells count="3">
    <mergeCell ref="C4:F4"/>
    <mergeCell ref="G4:J4"/>
    <mergeCell ref="A8:B8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D18" sqref="D18:D4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81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82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235</v>
      </c>
      <c r="B7" s="189"/>
      <c r="C7" s="60">
        <v>3578800</v>
      </c>
      <c r="D7" s="21">
        <v>4121600</v>
      </c>
      <c r="E7" s="61">
        <v>4121600</v>
      </c>
      <c r="F7" s="43">
        <f aca="true" t="shared" si="0" ref="F7:F16">E7/D7</f>
        <v>1</v>
      </c>
      <c r="G7" s="21">
        <v>0</v>
      </c>
      <c r="H7" s="21">
        <v>0</v>
      </c>
      <c r="I7" s="61">
        <v>0</v>
      </c>
      <c r="J7" s="43">
        <f aca="true" t="shared" si="1" ref="J7:J16">IF(ISERR(I7/H7),0,I7/H7)</f>
        <v>0</v>
      </c>
    </row>
    <row r="8" spans="1:10" ht="15" customHeight="1">
      <c r="A8" s="13" t="s">
        <v>197</v>
      </c>
      <c r="B8" s="20"/>
      <c r="C8" s="62">
        <v>0</v>
      </c>
      <c r="D8" s="63">
        <v>1365400</v>
      </c>
      <c r="E8" s="64">
        <v>1365400</v>
      </c>
      <c r="F8" s="43">
        <f t="shared" si="0"/>
        <v>1</v>
      </c>
      <c r="G8" s="132">
        <v>0</v>
      </c>
      <c r="H8" s="63">
        <v>0</v>
      </c>
      <c r="I8" s="64">
        <v>0</v>
      </c>
      <c r="J8" s="46">
        <f t="shared" si="1"/>
        <v>0</v>
      </c>
    </row>
    <row r="9" spans="1:10" ht="15" customHeight="1">
      <c r="A9" s="13" t="s">
        <v>237</v>
      </c>
      <c r="B9" s="20"/>
      <c r="C9" s="62">
        <v>333600</v>
      </c>
      <c r="D9" s="63">
        <v>333600</v>
      </c>
      <c r="E9" s="64">
        <v>205489.81</v>
      </c>
      <c r="F9" s="43">
        <f t="shared" si="0"/>
        <v>0.6159766486810552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254</v>
      </c>
      <c r="B10" s="16"/>
      <c r="C10" s="62">
        <v>0</v>
      </c>
      <c r="D10" s="63">
        <v>32400</v>
      </c>
      <c r="E10" s="64">
        <v>32368</v>
      </c>
      <c r="F10" s="43">
        <f t="shared" si="0"/>
        <v>0.9990123456790123</v>
      </c>
      <c r="G10" s="132">
        <v>0</v>
      </c>
      <c r="H10" s="63">
        <v>0</v>
      </c>
      <c r="I10" s="64">
        <v>0</v>
      </c>
      <c r="J10" s="46">
        <f t="shared" si="1"/>
        <v>0</v>
      </c>
    </row>
    <row r="11" spans="1:10" ht="15" customHeight="1">
      <c r="A11" s="13" t="s">
        <v>236</v>
      </c>
      <c r="B11" s="20"/>
      <c r="C11" s="62">
        <v>0</v>
      </c>
      <c r="D11" s="63">
        <v>404100</v>
      </c>
      <c r="E11" s="64">
        <v>302499.54</v>
      </c>
      <c r="F11" s="43">
        <f t="shared" si="0"/>
        <v>0.7485759465478842</v>
      </c>
      <c r="G11" s="132">
        <v>0</v>
      </c>
      <c r="H11" s="63">
        <v>0</v>
      </c>
      <c r="I11" s="64">
        <v>0</v>
      </c>
      <c r="J11" s="46">
        <f t="shared" si="1"/>
        <v>0</v>
      </c>
    </row>
    <row r="12" spans="1:10" ht="15" customHeight="1">
      <c r="A12" s="13" t="s">
        <v>238</v>
      </c>
      <c r="B12" s="16"/>
      <c r="C12" s="62">
        <v>0</v>
      </c>
      <c r="D12" s="63">
        <v>427900</v>
      </c>
      <c r="E12" s="64">
        <v>427866.45</v>
      </c>
      <c r="F12" s="43">
        <f t="shared" si="0"/>
        <v>0.9999215938303342</v>
      </c>
      <c r="G12" s="132">
        <v>0</v>
      </c>
      <c r="H12" s="63">
        <v>0</v>
      </c>
      <c r="I12" s="64">
        <v>0</v>
      </c>
      <c r="J12" s="46">
        <f>IF(ISERR(I12/H12),0,I12/H12)</f>
        <v>0</v>
      </c>
    </row>
    <row r="13" spans="1:10" ht="15" customHeight="1">
      <c r="A13" s="190" t="s">
        <v>58</v>
      </c>
      <c r="B13" s="191"/>
      <c r="C13" s="62">
        <v>0</v>
      </c>
      <c r="D13" s="63">
        <v>528100</v>
      </c>
      <c r="E13" s="64">
        <v>528100</v>
      </c>
      <c r="F13" s="43">
        <f t="shared" si="0"/>
        <v>1</v>
      </c>
      <c r="G13" s="132">
        <v>0</v>
      </c>
      <c r="H13" s="63">
        <v>0</v>
      </c>
      <c r="I13" s="64">
        <v>0</v>
      </c>
      <c r="J13" s="46">
        <f t="shared" si="1"/>
        <v>0</v>
      </c>
    </row>
    <row r="14" spans="1:10" ht="15" customHeight="1">
      <c r="A14" s="190" t="s">
        <v>59</v>
      </c>
      <c r="B14" s="192"/>
      <c r="C14" s="62">
        <v>3500000</v>
      </c>
      <c r="D14" s="63">
        <v>3638000</v>
      </c>
      <c r="E14" s="64">
        <v>3630348.55</v>
      </c>
      <c r="F14" s="43">
        <f t="shared" si="0"/>
        <v>0.997896797691039</v>
      </c>
      <c r="G14" s="132">
        <v>0</v>
      </c>
      <c r="H14" s="63">
        <v>0</v>
      </c>
      <c r="I14" s="64">
        <v>0</v>
      </c>
      <c r="J14" s="46">
        <f t="shared" si="1"/>
        <v>0</v>
      </c>
    </row>
    <row r="15" spans="1:10" ht="15" customHeight="1">
      <c r="A15" s="13" t="s">
        <v>68</v>
      </c>
      <c r="B15" s="20"/>
      <c r="C15" s="65">
        <v>460000</v>
      </c>
      <c r="D15" s="66">
        <v>1738700</v>
      </c>
      <c r="E15" s="67">
        <v>1738626.8</v>
      </c>
      <c r="F15" s="43">
        <f t="shared" si="0"/>
        <v>0.9999578995801461</v>
      </c>
      <c r="G15" s="133">
        <v>550000</v>
      </c>
      <c r="H15" s="66">
        <v>893000</v>
      </c>
      <c r="I15" s="67">
        <v>851341.91</v>
      </c>
      <c r="J15" s="43">
        <f>I15/H15</f>
        <v>0.9533504031354983</v>
      </c>
    </row>
    <row r="16" spans="1:10" ht="15" customHeight="1" thickBot="1">
      <c r="A16" s="181" t="s">
        <v>220</v>
      </c>
      <c r="B16" s="182"/>
      <c r="C16" s="68">
        <v>0</v>
      </c>
      <c r="D16" s="69">
        <v>131800</v>
      </c>
      <c r="E16" s="70">
        <v>131724</v>
      </c>
      <c r="F16" s="43">
        <f t="shared" si="0"/>
        <v>0.999423368740516</v>
      </c>
      <c r="G16" s="134">
        <v>0</v>
      </c>
      <c r="H16" s="69">
        <v>0</v>
      </c>
      <c r="I16" s="70">
        <v>0</v>
      </c>
      <c r="J16" s="47">
        <f t="shared" si="1"/>
        <v>0</v>
      </c>
    </row>
    <row r="17" spans="1:10" ht="15" customHeight="1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</row>
    <row r="18" spans="1:10" ht="15" customHeight="1">
      <c r="A18" s="18" t="s">
        <v>123</v>
      </c>
      <c r="B18" s="19">
        <v>558</v>
      </c>
      <c r="C18" s="71">
        <v>15300</v>
      </c>
      <c r="D18" s="72">
        <v>731300</v>
      </c>
      <c r="E18" s="61">
        <v>731223.86</v>
      </c>
      <c r="F18" s="43">
        <f>E18/D18</f>
        <v>0.9998958840421167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175000</v>
      </c>
      <c r="D19" s="61">
        <v>973400</v>
      </c>
      <c r="E19" s="61">
        <v>973315.81</v>
      </c>
      <c r="F19" s="43">
        <f aca="true" t="shared" si="2" ref="F19:F42">E19/D19</f>
        <v>0.9999135093486748</v>
      </c>
      <c r="G19" s="21">
        <v>43000</v>
      </c>
      <c r="H19" s="21">
        <v>14200</v>
      </c>
      <c r="I19" s="61">
        <v>14173.89</v>
      </c>
      <c r="J19" s="43">
        <f>I19/H19</f>
        <v>0.9981612676056337</v>
      </c>
    </row>
    <row r="20" spans="1:10" ht="15" customHeight="1">
      <c r="A20" s="18" t="s">
        <v>125</v>
      </c>
      <c r="B20" s="19">
        <v>501</v>
      </c>
      <c r="C20" s="71">
        <v>3500000</v>
      </c>
      <c r="D20" s="61">
        <v>3675500</v>
      </c>
      <c r="E20" s="61">
        <v>3687710.65</v>
      </c>
      <c r="F20" s="43">
        <f t="shared" si="2"/>
        <v>1.0033221738538973</v>
      </c>
      <c r="G20" s="21">
        <v>0</v>
      </c>
      <c r="H20" s="21">
        <v>30000</v>
      </c>
      <c r="I20" s="61">
        <v>29997.02</v>
      </c>
      <c r="J20" s="43">
        <f>I20/H20</f>
        <v>0.9999006666666667</v>
      </c>
    </row>
    <row r="21" spans="1:10" ht="15" customHeight="1">
      <c r="A21" s="10" t="s">
        <v>126</v>
      </c>
      <c r="B21" s="11">
        <v>502</v>
      </c>
      <c r="C21" s="74">
        <v>962500</v>
      </c>
      <c r="D21" s="72">
        <v>1137400</v>
      </c>
      <c r="E21" s="72">
        <v>1137326.45</v>
      </c>
      <c r="F21" s="43">
        <f t="shared" si="2"/>
        <v>0.9999353349745033</v>
      </c>
      <c r="G21" s="154">
        <v>80000</v>
      </c>
      <c r="H21" s="154">
        <v>151600</v>
      </c>
      <c r="I21" s="72">
        <v>151505.52</v>
      </c>
      <c r="J21" s="43">
        <f aca="true" t="shared" si="3" ref="J21:J26">I21/H21</f>
        <v>0.9993767810026385</v>
      </c>
    </row>
    <row r="22" spans="1:10" ht="15" customHeight="1">
      <c r="A22" s="10" t="s">
        <v>127</v>
      </c>
      <c r="B22" s="11">
        <v>502</v>
      </c>
      <c r="C22" s="74">
        <v>855000</v>
      </c>
      <c r="D22" s="72">
        <v>699600</v>
      </c>
      <c r="E22" s="72">
        <v>699552</v>
      </c>
      <c r="F22" s="43">
        <f t="shared" si="2"/>
        <v>0.9999313893653516</v>
      </c>
      <c r="G22" s="123">
        <v>50000</v>
      </c>
      <c r="H22" s="123">
        <v>167200</v>
      </c>
      <c r="I22" s="72">
        <v>167102</v>
      </c>
      <c r="J22" s="43">
        <f t="shared" si="3"/>
        <v>0.9994138755980861</v>
      </c>
    </row>
    <row r="23" spans="1:10" ht="15" customHeight="1">
      <c r="A23" s="10" t="s">
        <v>128</v>
      </c>
      <c r="B23" s="11">
        <v>502</v>
      </c>
      <c r="C23" s="74">
        <v>240000</v>
      </c>
      <c r="D23" s="72">
        <v>354700</v>
      </c>
      <c r="E23" s="72">
        <v>354650</v>
      </c>
      <c r="F23" s="43">
        <f t="shared" si="2"/>
        <v>0.9998590358049055</v>
      </c>
      <c r="G23" s="123">
        <v>30000</v>
      </c>
      <c r="H23" s="123">
        <v>31300</v>
      </c>
      <c r="I23" s="72">
        <v>31253</v>
      </c>
      <c r="J23" s="43">
        <f t="shared" si="3"/>
        <v>0.9984984025559105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10000</v>
      </c>
      <c r="E24" s="72">
        <v>-7608.91</v>
      </c>
      <c r="F24" s="43">
        <v>0</v>
      </c>
      <c r="G24" s="123">
        <v>0</v>
      </c>
      <c r="H24" s="123">
        <v>2000</v>
      </c>
      <c r="I24" s="72">
        <v>-573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-7360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70000</v>
      </c>
      <c r="D26" s="72">
        <v>59300</v>
      </c>
      <c r="E26" s="72">
        <v>59263.13</v>
      </c>
      <c r="F26" s="43">
        <f t="shared" si="2"/>
        <v>0.9993782462057336</v>
      </c>
      <c r="G26" s="123">
        <v>40000</v>
      </c>
      <c r="H26" s="123">
        <v>1500</v>
      </c>
      <c r="I26" s="72">
        <v>1421</v>
      </c>
      <c r="J26" s="43">
        <f t="shared" si="3"/>
        <v>0.9473333333333334</v>
      </c>
    </row>
    <row r="27" spans="1:10" ht="15" customHeight="1">
      <c r="A27" s="10" t="s">
        <v>141</v>
      </c>
      <c r="B27" s="11">
        <v>512</v>
      </c>
      <c r="C27" s="74">
        <v>10000</v>
      </c>
      <c r="D27" s="72">
        <v>25600</v>
      </c>
      <c r="E27" s="72">
        <v>25587</v>
      </c>
      <c r="F27" s="43">
        <f t="shared" si="2"/>
        <v>0.9994921875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3600</v>
      </c>
      <c r="E28" s="72">
        <v>3021</v>
      </c>
      <c r="F28" s="43">
        <f t="shared" si="2"/>
        <v>0.8391666666666666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1330000</v>
      </c>
      <c r="D29" s="72">
        <v>2900000</v>
      </c>
      <c r="E29" s="72">
        <v>2799526.81</v>
      </c>
      <c r="F29" s="43">
        <f t="shared" si="2"/>
        <v>0.9653540724137931</v>
      </c>
      <c r="G29" s="123">
        <v>40000</v>
      </c>
      <c r="H29" s="123">
        <v>97000</v>
      </c>
      <c r="I29" s="72">
        <v>96994</v>
      </c>
      <c r="J29" s="43">
        <f>I29/H29</f>
        <v>0.9999381443298969</v>
      </c>
    </row>
    <row r="30" spans="1:10" ht="15" customHeight="1">
      <c r="A30" s="10" t="s">
        <v>134</v>
      </c>
      <c r="B30" s="11">
        <v>521</v>
      </c>
      <c r="C30" s="74">
        <v>333600</v>
      </c>
      <c r="D30" s="72">
        <v>1215800</v>
      </c>
      <c r="E30" s="72">
        <v>1267350</v>
      </c>
      <c r="F30" s="43">
        <f t="shared" si="2"/>
        <v>1.042400065800296</v>
      </c>
      <c r="G30" s="123">
        <v>10000</v>
      </c>
      <c r="H30" s="123">
        <v>89700</v>
      </c>
      <c r="I30" s="72">
        <v>89605</v>
      </c>
      <c r="J30" s="43">
        <f>I30/H30</f>
        <v>0.9989409141583054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387700</v>
      </c>
      <c r="E31" s="72">
        <v>387662</v>
      </c>
      <c r="F31" s="43">
        <f t="shared" si="2"/>
        <v>0.9999019860717049</v>
      </c>
      <c r="G31" s="123">
        <v>5000</v>
      </c>
      <c r="H31" s="123">
        <v>20600</v>
      </c>
      <c r="I31" s="72">
        <v>20582</v>
      </c>
      <c r="J31" s="43">
        <f>I31/H31</f>
        <v>0.999126213592233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131100</v>
      </c>
      <c r="E32" s="72">
        <v>131034.35</v>
      </c>
      <c r="F32" s="43">
        <f t="shared" si="2"/>
        <v>0.9994992372234935</v>
      </c>
      <c r="G32" s="123">
        <v>1000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5500</v>
      </c>
      <c r="E37" s="72">
        <v>5500</v>
      </c>
      <c r="F37" s="43">
        <f t="shared" si="2"/>
        <v>1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4000</v>
      </c>
      <c r="E38" s="72">
        <v>3221</v>
      </c>
      <c r="F38" s="43">
        <f>E38/D38</f>
        <v>0.80525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381000</v>
      </c>
      <c r="D39" s="72">
        <v>406800</v>
      </c>
      <c r="E39" s="72">
        <v>406707.31</v>
      </c>
      <c r="F39" s="43">
        <f>E39/D39</f>
        <v>0.9997721484759096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300</v>
      </c>
      <c r="E40" s="77">
        <v>272.16</v>
      </c>
      <c r="F40" s="43">
        <f>E40/D40</f>
        <v>0.9072000000000001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7872400</v>
      </c>
      <c r="D41" s="50">
        <f>SUM(D7:D16)</f>
        <v>12721600</v>
      </c>
      <c r="E41" s="50">
        <f>SUM(E7:E16)</f>
        <v>12484023.15</v>
      </c>
      <c r="F41" s="51">
        <f t="shared" si="2"/>
        <v>0.9813249237517294</v>
      </c>
      <c r="G41" s="52">
        <f>SUM(G7:G16)</f>
        <v>550000</v>
      </c>
      <c r="H41" s="52">
        <f>SUM(H7:H16)</f>
        <v>893000</v>
      </c>
      <c r="I41" s="53">
        <f>SUM(I7:I16)</f>
        <v>851341.91</v>
      </c>
      <c r="J41" s="51">
        <f>I41/H41</f>
        <v>0.9533504031354983</v>
      </c>
    </row>
    <row r="42" spans="1:10" ht="15" customHeight="1" thickBot="1">
      <c r="A42" s="13" t="s">
        <v>21</v>
      </c>
      <c r="B42" s="16"/>
      <c r="C42" s="54">
        <f>-SUM(C18:C40)</f>
        <v>-7872400</v>
      </c>
      <c r="D42" s="54">
        <f>-SUM(D18:D40)</f>
        <v>-12721600</v>
      </c>
      <c r="E42" s="54">
        <f>-SUM(E18:E40)</f>
        <v>-12665314.620000001</v>
      </c>
      <c r="F42" s="43">
        <f t="shared" si="2"/>
        <v>0.9955756052697775</v>
      </c>
      <c r="G42" s="55">
        <f>-SUM(G18:G40)</f>
        <v>-299000</v>
      </c>
      <c r="H42" s="55">
        <f>-SUM(H18:H40)</f>
        <v>-605100</v>
      </c>
      <c r="I42" s="56">
        <f>-SUM(I18:I40)</f>
        <v>-594700.4299999999</v>
      </c>
      <c r="J42" s="43">
        <f>I42/H42</f>
        <v>0.9828134688481241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-181291.47000000067</v>
      </c>
      <c r="F43" s="59" t="s">
        <v>19</v>
      </c>
      <c r="G43" s="141">
        <f>+G41+G42</f>
        <v>251000</v>
      </c>
      <c r="H43" s="93">
        <f>+H41+H42</f>
        <v>287900</v>
      </c>
      <c r="I43" s="79">
        <f>+I41+I42</f>
        <v>256641.4800000001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75350.00999999943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57"/>
    </row>
    <row r="49" ht="12.75">
      <c r="C49" s="157"/>
    </row>
  </sheetData>
  <sheetProtection/>
  <mergeCells count="8">
    <mergeCell ref="A14:B14"/>
    <mergeCell ref="A16:B16"/>
    <mergeCell ref="D1:F1"/>
    <mergeCell ref="C3:F3"/>
    <mergeCell ref="G3:J3"/>
    <mergeCell ref="A6:J6"/>
    <mergeCell ref="A7:B7"/>
    <mergeCell ref="A13:B13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&amp;L&amp;A&amp;R111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">
      <selection activeCell="D18" sqref="D18:D4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25390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79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80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198</v>
      </c>
      <c r="B7" s="189"/>
      <c r="C7" s="24">
        <v>4742500</v>
      </c>
      <c r="D7" s="22">
        <v>4742500</v>
      </c>
      <c r="E7" s="173">
        <v>4742500</v>
      </c>
      <c r="F7" s="43">
        <f aca="true" t="shared" si="0" ref="F7:F15">E7/D7</f>
        <v>1</v>
      </c>
      <c r="G7" s="21">
        <v>0</v>
      </c>
      <c r="H7" s="21">
        <v>0</v>
      </c>
      <c r="I7" s="61">
        <v>0</v>
      </c>
      <c r="J7" s="43">
        <f aca="true" t="shared" si="1" ref="J7:J16">IF(ISERR(I7/H7),0,I7/H7)</f>
        <v>0</v>
      </c>
    </row>
    <row r="8" spans="1:10" ht="15" customHeight="1">
      <c r="A8" s="13" t="s">
        <v>197</v>
      </c>
      <c r="B8" s="20"/>
      <c r="C8" s="162">
        <v>0</v>
      </c>
      <c r="D8" s="64">
        <v>2032500</v>
      </c>
      <c r="E8" s="179">
        <v>2032500</v>
      </c>
      <c r="F8" s="43">
        <f t="shared" si="0"/>
        <v>1</v>
      </c>
      <c r="G8" s="132">
        <v>0</v>
      </c>
      <c r="H8" s="63">
        <v>0</v>
      </c>
      <c r="I8" s="64">
        <v>0</v>
      </c>
      <c r="J8" s="46">
        <f t="shared" si="1"/>
        <v>0</v>
      </c>
    </row>
    <row r="9" spans="1:10" ht="15" customHeight="1">
      <c r="A9" s="13" t="s">
        <v>243</v>
      </c>
      <c r="B9" s="20"/>
      <c r="C9" s="162">
        <v>0</v>
      </c>
      <c r="D9" s="64">
        <v>255100</v>
      </c>
      <c r="E9" s="179">
        <v>255100</v>
      </c>
      <c r="F9" s="43">
        <f t="shared" si="0"/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244</v>
      </c>
      <c r="B10" s="16"/>
      <c r="C10" s="162">
        <v>0</v>
      </c>
      <c r="D10" s="64">
        <v>43200</v>
      </c>
      <c r="E10" s="179">
        <v>43200</v>
      </c>
      <c r="F10" s="43">
        <f t="shared" si="0"/>
        <v>1</v>
      </c>
      <c r="G10" s="132">
        <v>0</v>
      </c>
      <c r="H10" s="63">
        <v>0</v>
      </c>
      <c r="I10" s="64">
        <v>0</v>
      </c>
      <c r="J10" s="46">
        <f t="shared" si="1"/>
        <v>0</v>
      </c>
    </row>
    <row r="11" spans="1:10" ht="15" customHeight="1">
      <c r="A11" s="13" t="s">
        <v>245</v>
      </c>
      <c r="B11" s="20"/>
      <c r="C11" s="162">
        <v>0</v>
      </c>
      <c r="D11" s="64">
        <v>2427000</v>
      </c>
      <c r="E11" s="179">
        <v>2426960.49</v>
      </c>
      <c r="F11" s="43">
        <f t="shared" si="0"/>
        <v>0.999983720642769</v>
      </c>
      <c r="G11" s="132">
        <v>0</v>
      </c>
      <c r="H11" s="63">
        <v>0</v>
      </c>
      <c r="I11" s="64">
        <v>0</v>
      </c>
      <c r="J11" s="46">
        <f t="shared" si="1"/>
        <v>0</v>
      </c>
    </row>
    <row r="12" spans="1:10" ht="15" customHeight="1">
      <c r="A12" s="13" t="s">
        <v>246</v>
      </c>
      <c r="B12" s="16"/>
      <c r="C12" s="162">
        <v>0</v>
      </c>
      <c r="D12" s="64">
        <v>1803900</v>
      </c>
      <c r="E12" s="179">
        <v>1799708.85</v>
      </c>
      <c r="F12" s="43">
        <f t="shared" si="0"/>
        <v>0.9976766173291203</v>
      </c>
      <c r="G12" s="132">
        <v>0</v>
      </c>
      <c r="H12" s="63">
        <v>0</v>
      </c>
      <c r="I12" s="64">
        <v>0</v>
      </c>
      <c r="J12" s="46">
        <f t="shared" si="1"/>
        <v>0</v>
      </c>
    </row>
    <row r="13" spans="1:10" ht="15" customHeight="1">
      <c r="A13" s="190" t="s">
        <v>58</v>
      </c>
      <c r="B13" s="191"/>
      <c r="C13" s="162">
        <v>700000</v>
      </c>
      <c r="D13" s="64">
        <v>812200</v>
      </c>
      <c r="E13" s="179">
        <v>812200</v>
      </c>
      <c r="F13" s="43">
        <f t="shared" si="0"/>
        <v>1</v>
      </c>
      <c r="G13" s="132">
        <v>0</v>
      </c>
      <c r="H13" s="63">
        <v>0</v>
      </c>
      <c r="I13" s="64">
        <v>0</v>
      </c>
      <c r="J13" s="46">
        <f t="shared" si="1"/>
        <v>0</v>
      </c>
    </row>
    <row r="14" spans="1:10" ht="15" customHeight="1">
      <c r="A14" s="190" t="s">
        <v>59</v>
      </c>
      <c r="B14" s="192"/>
      <c r="C14" s="162">
        <v>3500000</v>
      </c>
      <c r="D14" s="64">
        <v>5009600</v>
      </c>
      <c r="E14" s="179">
        <v>5009514.8</v>
      </c>
      <c r="F14" s="43">
        <f t="shared" si="0"/>
        <v>0.9999829926541041</v>
      </c>
      <c r="G14" s="132">
        <v>0</v>
      </c>
      <c r="H14" s="63">
        <v>0</v>
      </c>
      <c r="I14" s="64">
        <v>0</v>
      </c>
      <c r="J14" s="46">
        <f t="shared" si="1"/>
        <v>0</v>
      </c>
    </row>
    <row r="15" spans="1:10" ht="15" customHeight="1">
      <c r="A15" s="13" t="s">
        <v>68</v>
      </c>
      <c r="B15" s="20"/>
      <c r="C15" s="163">
        <v>0</v>
      </c>
      <c r="D15" s="67">
        <v>4265500</v>
      </c>
      <c r="E15" s="180">
        <v>4265484.18</v>
      </c>
      <c r="F15" s="43">
        <f t="shared" si="0"/>
        <v>0.9999962911733676</v>
      </c>
      <c r="G15" s="133">
        <v>1450000</v>
      </c>
      <c r="H15" s="133">
        <v>2101100</v>
      </c>
      <c r="I15" s="67">
        <v>2101061.14</v>
      </c>
      <c r="J15" s="43">
        <f>I15/H15</f>
        <v>0.9999815049259912</v>
      </c>
    </row>
    <row r="16" spans="1:10" ht="15" customHeight="1" thickBot="1">
      <c r="A16" s="181" t="s">
        <v>90</v>
      </c>
      <c r="B16" s="182"/>
      <c r="C16" s="164">
        <v>0</v>
      </c>
      <c r="D16" s="70">
        <v>76800</v>
      </c>
      <c r="E16" s="140">
        <v>-45519.1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1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259300</v>
      </c>
      <c r="D18" s="72">
        <v>2988400</v>
      </c>
      <c r="E18" s="61">
        <v>2938356.35</v>
      </c>
      <c r="F18" s="43">
        <f aca="true" t="shared" si="2" ref="F18:F42">E18/D18</f>
        <v>0.9832540322580645</v>
      </c>
      <c r="G18" s="21">
        <v>0</v>
      </c>
      <c r="H18" s="21">
        <v>16000</v>
      </c>
      <c r="I18" s="61">
        <v>15990</v>
      </c>
      <c r="J18" s="43">
        <f aca="true" t="shared" si="3" ref="J18:J24">I18/H18</f>
        <v>0.999375</v>
      </c>
    </row>
    <row r="19" spans="1:10" ht="15" customHeight="1">
      <c r="A19" s="18" t="s">
        <v>124</v>
      </c>
      <c r="B19" s="19">
        <v>501</v>
      </c>
      <c r="C19" s="71">
        <v>549200</v>
      </c>
      <c r="D19" s="61">
        <v>1962800</v>
      </c>
      <c r="E19" s="61">
        <v>1962750.07</v>
      </c>
      <c r="F19" s="43">
        <f t="shared" si="2"/>
        <v>0.9999745618504178</v>
      </c>
      <c r="G19" s="21">
        <v>20000</v>
      </c>
      <c r="H19" s="21">
        <v>37700</v>
      </c>
      <c r="I19" s="61">
        <v>37683.93</v>
      </c>
      <c r="J19" s="43">
        <f t="shared" si="3"/>
        <v>0.9995737400530504</v>
      </c>
    </row>
    <row r="20" spans="1:10" ht="15" customHeight="1">
      <c r="A20" s="18" t="s">
        <v>125</v>
      </c>
      <c r="B20" s="19">
        <v>501</v>
      </c>
      <c r="C20" s="71">
        <v>3500000</v>
      </c>
      <c r="D20" s="61">
        <v>4453700</v>
      </c>
      <c r="E20" s="61">
        <v>4453671.26</v>
      </c>
      <c r="F20" s="43">
        <f t="shared" si="2"/>
        <v>0.9999935469385005</v>
      </c>
      <c r="G20" s="21">
        <v>210000</v>
      </c>
      <c r="H20" s="21">
        <v>219000</v>
      </c>
      <c r="I20" s="61">
        <v>218910.85</v>
      </c>
      <c r="J20" s="43">
        <f t="shared" si="3"/>
        <v>0.9995929223744292</v>
      </c>
    </row>
    <row r="21" spans="1:10" ht="15" customHeight="1">
      <c r="A21" s="10" t="s">
        <v>126</v>
      </c>
      <c r="B21" s="11">
        <v>502</v>
      </c>
      <c r="C21" s="74">
        <v>1167800</v>
      </c>
      <c r="D21" s="72">
        <v>1708600</v>
      </c>
      <c r="E21" s="72">
        <v>1708508.13</v>
      </c>
      <c r="F21" s="43">
        <f t="shared" si="2"/>
        <v>0.9999462308322603</v>
      </c>
      <c r="G21" s="123">
        <v>210000</v>
      </c>
      <c r="H21" s="123">
        <v>131800</v>
      </c>
      <c r="I21" s="72">
        <v>131778.3</v>
      </c>
      <c r="J21" s="43">
        <f t="shared" si="3"/>
        <v>0.9998353566009104</v>
      </c>
    </row>
    <row r="22" spans="1:10" ht="15" customHeight="1">
      <c r="A22" s="10" t="s">
        <v>127</v>
      </c>
      <c r="B22" s="11">
        <v>502</v>
      </c>
      <c r="C22" s="74">
        <v>900000</v>
      </c>
      <c r="D22" s="72">
        <v>1036000</v>
      </c>
      <c r="E22" s="72">
        <v>1035919.9</v>
      </c>
      <c r="F22" s="43">
        <f t="shared" si="2"/>
        <v>0.9999226833976834</v>
      </c>
      <c r="G22" s="123">
        <v>200000</v>
      </c>
      <c r="H22" s="123">
        <v>200000</v>
      </c>
      <c r="I22" s="72">
        <v>162901.1</v>
      </c>
      <c r="J22" s="43">
        <f t="shared" si="3"/>
        <v>0.8145055</v>
      </c>
    </row>
    <row r="23" spans="1:10" ht="15" customHeight="1">
      <c r="A23" s="10" t="s">
        <v>128</v>
      </c>
      <c r="B23" s="11">
        <v>502</v>
      </c>
      <c r="C23" s="74">
        <v>390000</v>
      </c>
      <c r="D23" s="72">
        <v>515400</v>
      </c>
      <c r="E23" s="72">
        <v>515334.68</v>
      </c>
      <c r="F23" s="43">
        <f t="shared" si="2"/>
        <v>0.9998732634846721</v>
      </c>
      <c r="G23" s="123">
        <v>30000</v>
      </c>
      <c r="H23" s="123">
        <v>160000</v>
      </c>
      <c r="I23" s="72">
        <v>127454.8</v>
      </c>
      <c r="J23" s="43">
        <f t="shared" si="3"/>
        <v>0.7965925</v>
      </c>
    </row>
    <row r="24" spans="1:10" ht="15" customHeight="1">
      <c r="A24" s="10" t="s">
        <v>129</v>
      </c>
      <c r="B24" s="11">
        <v>502</v>
      </c>
      <c r="C24" s="74">
        <v>35000</v>
      </c>
      <c r="D24" s="72">
        <v>61500</v>
      </c>
      <c r="E24" s="72">
        <v>61482.19</v>
      </c>
      <c r="F24" s="43">
        <f t="shared" si="2"/>
        <v>0.9997104065040651</v>
      </c>
      <c r="G24" s="123">
        <v>0</v>
      </c>
      <c r="H24" s="123">
        <v>31300</v>
      </c>
      <c r="I24" s="72">
        <v>31214.15</v>
      </c>
      <c r="J24" s="43">
        <f t="shared" si="3"/>
        <v>0.9972571884984026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220000</v>
      </c>
      <c r="D26" s="72">
        <v>97800</v>
      </c>
      <c r="E26" s="72">
        <v>97769.65</v>
      </c>
      <c r="F26" s="43">
        <f t="shared" si="2"/>
        <v>0.9996896728016359</v>
      </c>
      <c r="G26" s="123">
        <v>45000</v>
      </c>
      <c r="H26" s="123">
        <v>45000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10000</v>
      </c>
      <c r="D27" s="72">
        <v>0</v>
      </c>
      <c r="E27" s="72">
        <v>0</v>
      </c>
      <c r="F27" s="43"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5000</v>
      </c>
      <c r="D28" s="72">
        <v>22900</v>
      </c>
      <c r="E28" s="72">
        <v>22809</v>
      </c>
      <c r="F28" s="43">
        <f t="shared" si="2"/>
        <v>0.9960262008733625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916200</v>
      </c>
      <c r="D29" s="72">
        <v>5296100</v>
      </c>
      <c r="E29" s="72">
        <v>5220505.25</v>
      </c>
      <c r="F29" s="43">
        <f t="shared" si="2"/>
        <v>0.9857263363607183</v>
      </c>
      <c r="G29" s="123">
        <v>65000</v>
      </c>
      <c r="H29" s="123">
        <v>92900</v>
      </c>
      <c r="I29" s="72">
        <v>92894.19</v>
      </c>
      <c r="J29" s="43">
        <f>I29/H29</f>
        <v>0.9999374596340151</v>
      </c>
    </row>
    <row r="30" spans="1:10" ht="15" customHeight="1">
      <c r="A30" s="10" t="s">
        <v>134</v>
      </c>
      <c r="B30" s="11">
        <v>521</v>
      </c>
      <c r="C30" s="74">
        <v>170000</v>
      </c>
      <c r="D30" s="72">
        <v>1714300</v>
      </c>
      <c r="E30" s="72">
        <v>1714239</v>
      </c>
      <c r="F30" s="43">
        <f t="shared" si="2"/>
        <v>0.9999644169631919</v>
      </c>
      <c r="G30" s="123">
        <v>260000</v>
      </c>
      <c r="H30" s="123">
        <v>490900</v>
      </c>
      <c r="I30" s="72">
        <v>490840</v>
      </c>
      <c r="J30" s="43">
        <f>I30/H30</f>
        <v>0.9998777755143614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577300</v>
      </c>
      <c r="E31" s="72">
        <v>577218</v>
      </c>
      <c r="F31" s="43">
        <f t="shared" si="2"/>
        <v>0.9998579594664819</v>
      </c>
      <c r="G31" s="123">
        <v>96200</v>
      </c>
      <c r="H31" s="123">
        <v>96200</v>
      </c>
      <c r="I31" s="72">
        <v>71419</v>
      </c>
      <c r="J31" s="43">
        <f>I31/H31</f>
        <v>0.7424012474012474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47400</v>
      </c>
      <c r="E32" s="72">
        <v>47368.78</v>
      </c>
      <c r="F32" s="43">
        <f t="shared" si="2"/>
        <v>0.9993413502109705</v>
      </c>
      <c r="G32" s="123">
        <v>0</v>
      </c>
      <c r="H32" s="123">
        <v>5000</v>
      </c>
      <c r="I32" s="72">
        <v>4298.8</v>
      </c>
      <c r="J32" s="43">
        <f>I32/H32</f>
        <v>0.8597600000000001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1500</v>
      </c>
      <c r="E33" s="72">
        <v>1221</v>
      </c>
      <c r="F33" s="43">
        <f t="shared" si="2"/>
        <v>0.814</v>
      </c>
      <c r="G33" s="123">
        <v>0</v>
      </c>
      <c r="H33" s="123">
        <v>3000</v>
      </c>
      <c r="I33" s="72">
        <v>1656</v>
      </c>
      <c r="J33" s="43">
        <f>I33/H33</f>
        <v>0.552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184</v>
      </c>
      <c r="B38" s="11">
        <v>549</v>
      </c>
      <c r="C38" s="74">
        <v>505800</v>
      </c>
      <c r="D38" s="72">
        <v>630300</v>
      </c>
      <c r="E38" s="72">
        <v>630259.43</v>
      </c>
      <c r="F38" s="43">
        <f t="shared" si="2"/>
        <v>0.9999356338251627</v>
      </c>
      <c r="G38" s="123">
        <v>62000</v>
      </c>
      <c r="H38" s="123">
        <v>62000</v>
      </c>
      <c r="I38" s="72">
        <v>31737.03</v>
      </c>
      <c r="J38" s="43">
        <f>I38/H38</f>
        <v>0.5118875806451613</v>
      </c>
    </row>
    <row r="39" spans="1:10" ht="15" customHeight="1">
      <c r="A39" s="17" t="s">
        <v>140</v>
      </c>
      <c r="B39" s="9">
        <v>551</v>
      </c>
      <c r="C39" s="74">
        <v>314200</v>
      </c>
      <c r="D39" s="72">
        <v>353900</v>
      </c>
      <c r="E39" s="72">
        <v>353896</v>
      </c>
      <c r="F39" s="43">
        <f t="shared" si="2"/>
        <v>0.999988697372139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400</v>
      </c>
      <c r="E40" s="77">
        <v>340.53</v>
      </c>
      <c r="F40" s="43">
        <f>E40/D40</f>
        <v>0.8513249999999999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8942500</v>
      </c>
      <c r="D41" s="50">
        <f>SUM(D7:D16)</f>
        <v>21468300</v>
      </c>
      <c r="E41" s="50">
        <f>SUM(E7:E16)</f>
        <v>21341649.22</v>
      </c>
      <c r="F41" s="51">
        <f t="shared" si="2"/>
        <v>0.9941005678139395</v>
      </c>
      <c r="G41" s="52">
        <f>SUM(G7:G16)</f>
        <v>1450000</v>
      </c>
      <c r="H41" s="52">
        <f>SUM(H7:H16)</f>
        <v>2101100</v>
      </c>
      <c r="I41" s="53">
        <f>SUM(I7:I16)</f>
        <v>2101061.14</v>
      </c>
      <c r="J41" s="51">
        <f>I41/H41</f>
        <v>0.9999815049259912</v>
      </c>
    </row>
    <row r="42" spans="1:10" ht="15" customHeight="1" thickBot="1">
      <c r="A42" s="13" t="s">
        <v>21</v>
      </c>
      <c r="B42" s="16"/>
      <c r="C42" s="54">
        <f>-SUM(C18:C40)</f>
        <v>-8942500</v>
      </c>
      <c r="D42" s="54">
        <f>-SUM(D18:D40)</f>
        <v>-21468300</v>
      </c>
      <c r="E42" s="54">
        <f>-SUM(E18:E40)</f>
        <v>-21341649.22</v>
      </c>
      <c r="F42" s="43">
        <f t="shared" si="2"/>
        <v>0.9941005678139395</v>
      </c>
      <c r="G42" s="55">
        <f>-SUM(G18:G40)</f>
        <v>-1198200</v>
      </c>
      <c r="H42" s="55">
        <f>-SUM(H18:H40)</f>
        <v>-1590800</v>
      </c>
      <c r="I42" s="56">
        <f>-SUM(I18:I40)</f>
        <v>-1418778.1500000001</v>
      </c>
      <c r="J42" s="43">
        <f>I42/H42</f>
        <v>0.8918645649987429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251800</v>
      </c>
      <c r="H43" s="93">
        <f>+H41+H42</f>
        <v>510300</v>
      </c>
      <c r="I43" s="79">
        <f>+I41+I42</f>
        <v>682282.99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682282.99</v>
      </c>
      <c r="J44" s="150" t="s">
        <v>19</v>
      </c>
    </row>
    <row r="45" ht="12.75">
      <c r="C45" s="148"/>
    </row>
    <row r="46" ht="12.75">
      <c r="C46" s="147"/>
    </row>
    <row r="47" ht="12.75">
      <c r="C47" s="147"/>
    </row>
    <row r="48" ht="12.75">
      <c r="C48" s="156"/>
    </row>
    <row r="49" ht="12.75">
      <c r="C49" s="156"/>
    </row>
    <row r="50" ht="12.75">
      <c r="C50" s="156"/>
    </row>
    <row r="51" ht="12.75">
      <c r="C51" s="156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">
      <selection activeCell="L29" sqref="L29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77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78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198</v>
      </c>
      <c r="B7" s="189"/>
      <c r="C7" s="60">
        <v>3514900</v>
      </c>
      <c r="D7" s="21">
        <v>4887500</v>
      </c>
      <c r="E7" s="171">
        <v>4887480</v>
      </c>
      <c r="F7" s="43">
        <f aca="true" t="shared" si="0" ref="F7:F16">E7/D7</f>
        <v>0.9999959079283888</v>
      </c>
      <c r="G7" s="21">
        <v>0</v>
      </c>
      <c r="H7" s="21">
        <v>0</v>
      </c>
      <c r="I7" s="61">
        <v>0</v>
      </c>
      <c r="J7" s="43">
        <f aca="true" t="shared" si="1" ref="J7:J16">IF(ISERR(I7/H7),0,I7/H7)</f>
        <v>0</v>
      </c>
    </row>
    <row r="8" spans="1:10" ht="15" customHeight="1">
      <c r="A8" s="13" t="s">
        <v>197</v>
      </c>
      <c r="B8" s="20"/>
      <c r="C8" s="62">
        <v>0</v>
      </c>
      <c r="D8" s="63">
        <v>891800</v>
      </c>
      <c r="E8" s="153">
        <v>891800</v>
      </c>
      <c r="F8" s="43">
        <f t="shared" si="0"/>
        <v>1</v>
      </c>
      <c r="G8" s="132">
        <v>0</v>
      </c>
      <c r="H8" s="63">
        <v>0</v>
      </c>
      <c r="I8" s="64">
        <v>0</v>
      </c>
      <c r="J8" s="46">
        <f t="shared" si="1"/>
        <v>0</v>
      </c>
    </row>
    <row r="9" spans="1:10" ht="15" customHeight="1">
      <c r="A9" s="13" t="s">
        <v>177</v>
      </c>
      <c r="B9" s="20"/>
      <c r="C9" s="62">
        <v>0</v>
      </c>
      <c r="D9" s="63">
        <v>1045700</v>
      </c>
      <c r="E9" s="153">
        <v>1045681</v>
      </c>
      <c r="F9" s="43">
        <f t="shared" si="0"/>
        <v>0.9999818303528737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230</v>
      </c>
      <c r="B10" s="16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1"/>
        <v>0</v>
      </c>
    </row>
    <row r="11" spans="1:10" ht="15" customHeight="1">
      <c r="A11" s="13" t="s">
        <v>176</v>
      </c>
      <c r="B11" s="20"/>
      <c r="C11" s="62">
        <v>0</v>
      </c>
      <c r="D11" s="63">
        <v>15000</v>
      </c>
      <c r="E11" s="153">
        <v>15000</v>
      </c>
      <c r="F11" s="43">
        <f t="shared" si="0"/>
        <v>1</v>
      </c>
      <c r="G11" s="132">
        <v>0</v>
      </c>
      <c r="H11" s="63">
        <v>0</v>
      </c>
      <c r="I11" s="64">
        <v>0</v>
      </c>
      <c r="J11" s="46">
        <f t="shared" si="1"/>
        <v>0</v>
      </c>
    </row>
    <row r="12" spans="1:10" ht="15" customHeight="1">
      <c r="A12" s="13" t="s">
        <v>247</v>
      </c>
      <c r="B12" s="16"/>
      <c r="C12" s="62">
        <v>0</v>
      </c>
      <c r="D12" s="63">
        <v>253900</v>
      </c>
      <c r="E12" s="153">
        <v>253891.5</v>
      </c>
      <c r="F12" s="43">
        <f t="shared" si="0"/>
        <v>0.9999665222528554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90" t="s">
        <v>58</v>
      </c>
      <c r="B13" s="191"/>
      <c r="C13" s="62">
        <v>219700</v>
      </c>
      <c r="D13" s="63">
        <v>369900</v>
      </c>
      <c r="E13" s="153">
        <v>317100</v>
      </c>
      <c r="F13" s="43">
        <f t="shared" si="0"/>
        <v>0.8572587185725872</v>
      </c>
      <c r="G13" s="132">
        <v>0</v>
      </c>
      <c r="H13" s="63">
        <v>0</v>
      </c>
      <c r="I13" s="64">
        <v>0</v>
      </c>
      <c r="J13" s="46">
        <f t="shared" si="1"/>
        <v>0</v>
      </c>
    </row>
    <row r="14" spans="1:10" ht="15" customHeight="1">
      <c r="A14" s="190" t="s">
        <v>59</v>
      </c>
      <c r="B14" s="192"/>
      <c r="C14" s="62">
        <v>1550000</v>
      </c>
      <c r="D14" s="63">
        <v>2368400</v>
      </c>
      <c r="E14" s="153">
        <v>2368399.46</v>
      </c>
      <c r="F14" s="43">
        <f t="shared" si="0"/>
        <v>0.9999997719979733</v>
      </c>
      <c r="G14" s="132">
        <v>0</v>
      </c>
      <c r="H14" s="63">
        <v>0</v>
      </c>
      <c r="I14" s="64">
        <v>0</v>
      </c>
      <c r="J14" s="46">
        <f t="shared" si="1"/>
        <v>0</v>
      </c>
    </row>
    <row r="15" spans="1:10" ht="15" customHeight="1">
      <c r="A15" s="13" t="s">
        <v>68</v>
      </c>
      <c r="B15" s="20"/>
      <c r="C15" s="65">
        <v>300</v>
      </c>
      <c r="D15" s="66">
        <v>1624900</v>
      </c>
      <c r="E15" s="178">
        <v>1624834.8</v>
      </c>
      <c r="F15" s="43">
        <f t="shared" si="0"/>
        <v>0.9999598744538126</v>
      </c>
      <c r="G15" s="133">
        <v>1160000</v>
      </c>
      <c r="H15" s="66">
        <v>1838700</v>
      </c>
      <c r="I15" s="67">
        <v>1838616.72</v>
      </c>
      <c r="J15" s="43">
        <f>I15/H15</f>
        <v>0.9999547071300375</v>
      </c>
    </row>
    <row r="16" spans="1:10" ht="15" customHeight="1" thickBot="1">
      <c r="A16" s="181" t="s">
        <v>90</v>
      </c>
      <c r="B16" s="182"/>
      <c r="C16" s="68">
        <v>0</v>
      </c>
      <c r="D16" s="69">
        <v>281300</v>
      </c>
      <c r="E16" s="107">
        <v>281282.66</v>
      </c>
      <c r="F16" s="43">
        <f t="shared" si="0"/>
        <v>0.9999383576253109</v>
      </c>
      <c r="G16" s="134">
        <v>0</v>
      </c>
      <c r="H16" s="69">
        <v>0</v>
      </c>
      <c r="I16" s="70">
        <v>0</v>
      </c>
      <c r="J16" s="47">
        <f t="shared" si="1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91000</v>
      </c>
      <c r="D18" s="72">
        <v>536100</v>
      </c>
      <c r="E18" s="61">
        <v>536073.89</v>
      </c>
      <c r="F18" s="43">
        <f>E18/D18</f>
        <v>0.9999512963999254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346000</v>
      </c>
      <c r="D19" s="61">
        <v>1077600</v>
      </c>
      <c r="E19" s="61">
        <v>1077594.6</v>
      </c>
      <c r="F19" s="43">
        <f aca="true" t="shared" si="2" ref="F19:F42">E19/D19</f>
        <v>0.9999949888641426</v>
      </c>
      <c r="G19" s="21">
        <v>6400</v>
      </c>
      <c r="H19" s="21">
        <v>40600</v>
      </c>
      <c r="I19" s="61">
        <v>40558.71</v>
      </c>
      <c r="J19" s="43">
        <f>I19/H19</f>
        <v>0.9989830049261084</v>
      </c>
    </row>
    <row r="20" spans="1:10" ht="15" customHeight="1">
      <c r="A20" s="18" t="s">
        <v>125</v>
      </c>
      <c r="B20" s="19">
        <v>501</v>
      </c>
      <c r="C20" s="71">
        <v>1550000</v>
      </c>
      <c r="D20" s="61">
        <v>2552300</v>
      </c>
      <c r="E20" s="61">
        <v>2552250.47</v>
      </c>
      <c r="F20" s="43">
        <f t="shared" si="2"/>
        <v>0.9999805939740627</v>
      </c>
      <c r="G20" s="21">
        <v>40000</v>
      </c>
      <c r="H20" s="21">
        <v>120000</v>
      </c>
      <c r="I20" s="61">
        <v>119423.89</v>
      </c>
      <c r="J20" s="43">
        <f>I20/H20</f>
        <v>0.9951990833333333</v>
      </c>
    </row>
    <row r="21" spans="1:10" ht="15" customHeight="1">
      <c r="A21" s="10" t="s">
        <v>126</v>
      </c>
      <c r="B21" s="11">
        <v>502</v>
      </c>
      <c r="C21" s="74">
        <v>823000</v>
      </c>
      <c r="D21" s="72">
        <v>1585700</v>
      </c>
      <c r="E21" s="72">
        <v>1585601.21</v>
      </c>
      <c r="F21" s="43">
        <f t="shared" si="2"/>
        <v>0.9999376994387337</v>
      </c>
      <c r="G21" s="123">
        <v>157600</v>
      </c>
      <c r="H21" s="123">
        <v>275600</v>
      </c>
      <c r="I21" s="72">
        <v>275587.19</v>
      </c>
      <c r="J21" s="43">
        <f>I21/H21</f>
        <v>0.9999535195936139</v>
      </c>
    </row>
    <row r="22" spans="1:10" ht="15" customHeight="1">
      <c r="A22" s="10" t="s">
        <v>127</v>
      </c>
      <c r="B22" s="11">
        <v>502</v>
      </c>
      <c r="C22" s="74">
        <v>692100</v>
      </c>
      <c r="D22" s="72">
        <v>947700</v>
      </c>
      <c r="E22" s="72">
        <v>947675.96</v>
      </c>
      <c r="F22" s="43">
        <f t="shared" si="2"/>
        <v>0.9999746333227815</v>
      </c>
      <c r="G22" s="123">
        <v>132800</v>
      </c>
      <c r="H22" s="123">
        <v>271200</v>
      </c>
      <c r="I22" s="72">
        <v>271172.04</v>
      </c>
      <c r="J22" s="43">
        <f>I22/H22</f>
        <v>0.9998969026548672</v>
      </c>
    </row>
    <row r="23" spans="1:10" ht="15" customHeight="1">
      <c r="A23" s="10" t="s">
        <v>128</v>
      </c>
      <c r="B23" s="11">
        <v>502</v>
      </c>
      <c r="C23" s="74">
        <v>545000</v>
      </c>
      <c r="D23" s="72">
        <v>545000</v>
      </c>
      <c r="E23" s="72">
        <v>493102.83</v>
      </c>
      <c r="F23" s="43">
        <f t="shared" si="2"/>
        <v>0.9047758348623853</v>
      </c>
      <c r="G23" s="123">
        <v>104000</v>
      </c>
      <c r="H23" s="123">
        <v>150700</v>
      </c>
      <c r="I23" s="72">
        <v>150658.04</v>
      </c>
      <c r="J23" s="43">
        <f>I23/H23</f>
        <v>0.9997215660252157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11600</v>
      </c>
      <c r="H25" s="123">
        <v>32300</v>
      </c>
      <c r="I25" s="72">
        <v>32210</v>
      </c>
      <c r="J25" s="43">
        <f>I25/H25</f>
        <v>0.9972136222910216</v>
      </c>
    </row>
    <row r="26" spans="1:10" ht="15" customHeight="1">
      <c r="A26" s="10" t="s">
        <v>131</v>
      </c>
      <c r="B26" s="11">
        <v>511</v>
      </c>
      <c r="C26" s="74">
        <v>166500</v>
      </c>
      <c r="D26" s="72">
        <v>504300</v>
      </c>
      <c r="E26" s="72">
        <v>504274.26</v>
      </c>
      <c r="F26" s="43">
        <f t="shared" si="2"/>
        <v>0.9999489589530042</v>
      </c>
      <c r="G26" s="123">
        <v>25000</v>
      </c>
      <c r="H26" s="123">
        <v>11700</v>
      </c>
      <c r="I26" s="72">
        <v>11607.54</v>
      </c>
      <c r="J26" s="43">
        <f>I26/H26</f>
        <v>0.9920974358974359</v>
      </c>
    </row>
    <row r="27" spans="1:10" ht="15" customHeight="1">
      <c r="A27" s="10" t="s">
        <v>141</v>
      </c>
      <c r="B27" s="11">
        <v>512</v>
      </c>
      <c r="C27" s="74">
        <v>5400</v>
      </c>
      <c r="D27" s="72">
        <v>900</v>
      </c>
      <c r="E27" s="72">
        <v>855</v>
      </c>
      <c r="F27" s="43">
        <f t="shared" si="2"/>
        <v>0.95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5000</v>
      </c>
      <c r="E28" s="72">
        <v>4656.44</v>
      </c>
      <c r="F28" s="43">
        <f>E28/D28</f>
        <v>0.9312879999999999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773900</v>
      </c>
      <c r="D29" s="72">
        <v>2641700</v>
      </c>
      <c r="E29" s="72">
        <v>2641691</v>
      </c>
      <c r="F29" s="43">
        <f t="shared" si="2"/>
        <v>0.9999965931029261</v>
      </c>
      <c r="G29" s="123">
        <v>44600</v>
      </c>
      <c r="H29" s="123">
        <v>122500</v>
      </c>
      <c r="I29" s="72">
        <v>122436.16</v>
      </c>
      <c r="J29" s="43">
        <f>I29/H29</f>
        <v>0.9994788571428572</v>
      </c>
    </row>
    <row r="30" spans="1:10" ht="15" customHeight="1">
      <c r="A30" s="10" t="s">
        <v>134</v>
      </c>
      <c r="B30" s="11">
        <v>521</v>
      </c>
      <c r="C30" s="74">
        <v>80000</v>
      </c>
      <c r="D30" s="72">
        <v>743800</v>
      </c>
      <c r="E30" s="72">
        <v>743756</v>
      </c>
      <c r="F30" s="43">
        <f t="shared" si="2"/>
        <v>0.9999408443129874</v>
      </c>
      <c r="G30" s="123">
        <v>348000</v>
      </c>
      <c r="H30" s="123">
        <v>444400</v>
      </c>
      <c r="I30" s="72">
        <v>444400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27100</v>
      </c>
      <c r="D31" s="72">
        <v>232000</v>
      </c>
      <c r="E31" s="72">
        <v>231902</v>
      </c>
      <c r="F31" s="43">
        <f t="shared" si="2"/>
        <v>0.9995775862068965</v>
      </c>
      <c r="G31" s="123">
        <v>55000</v>
      </c>
      <c r="H31" s="123">
        <v>87900</v>
      </c>
      <c r="I31" s="72">
        <v>87857</v>
      </c>
      <c r="J31" s="43">
        <f>I31/H31</f>
        <v>0.9995108077360637</v>
      </c>
    </row>
    <row r="32" spans="1:10" ht="15" customHeight="1">
      <c r="A32" s="10" t="s">
        <v>206</v>
      </c>
      <c r="B32" s="11">
        <v>527</v>
      </c>
      <c r="C32" s="74">
        <v>1600</v>
      </c>
      <c r="D32" s="72">
        <v>98300</v>
      </c>
      <c r="E32" s="72">
        <v>98279.34</v>
      </c>
      <c r="F32" s="43">
        <f t="shared" si="2"/>
        <v>0.9997898270600203</v>
      </c>
      <c r="G32" s="123">
        <v>3000</v>
      </c>
      <c r="H32" s="123">
        <v>6500</v>
      </c>
      <c r="I32" s="72">
        <v>6469.15</v>
      </c>
      <c r="J32" s="43">
        <f>I32/H32</f>
        <v>0.995253846153846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200</v>
      </c>
      <c r="E33" s="72">
        <v>124</v>
      </c>
      <c r="F33" s="43">
        <f t="shared" si="2"/>
        <v>0.62</v>
      </c>
      <c r="G33" s="123">
        <v>0</v>
      </c>
      <c r="H33" s="123">
        <v>1100</v>
      </c>
      <c r="I33" s="72">
        <v>1032</v>
      </c>
      <c r="J33" s="43">
        <f>I33/H33</f>
        <v>0.9381818181818182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190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183000</v>
      </c>
      <c r="D39" s="72">
        <v>267500</v>
      </c>
      <c r="E39" s="72">
        <v>267448</v>
      </c>
      <c r="F39" s="43">
        <f t="shared" si="2"/>
        <v>0.9998056074766355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300</v>
      </c>
      <c r="D40" s="77">
        <v>300</v>
      </c>
      <c r="E40" s="77">
        <v>184.42</v>
      </c>
      <c r="F40" s="43">
        <f t="shared" si="2"/>
        <v>0.6147333333333332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5284900</v>
      </c>
      <c r="D41" s="50">
        <f>SUM(D7:D16)</f>
        <v>11738400</v>
      </c>
      <c r="E41" s="50">
        <f>SUM(E7:E16)</f>
        <v>11685469.420000002</v>
      </c>
      <c r="F41" s="51">
        <f t="shared" si="2"/>
        <v>0.995490818169427</v>
      </c>
      <c r="G41" s="52">
        <f>SUM(G7:G16)</f>
        <v>1160000</v>
      </c>
      <c r="H41" s="52">
        <f>SUM(H7:H16)</f>
        <v>1838700</v>
      </c>
      <c r="I41" s="53">
        <f>SUM(I7:I16)</f>
        <v>1838616.72</v>
      </c>
      <c r="J41" s="51">
        <f>I41/H41</f>
        <v>0.9999547071300375</v>
      </c>
    </row>
    <row r="42" spans="1:10" ht="15" customHeight="1" thickBot="1">
      <c r="A42" s="13" t="s">
        <v>21</v>
      </c>
      <c r="B42" s="16"/>
      <c r="C42" s="54">
        <f>-SUM(C18:C40)</f>
        <v>-5284900</v>
      </c>
      <c r="D42" s="54">
        <f>-SUM(D18:D40)</f>
        <v>-11738400</v>
      </c>
      <c r="E42" s="54">
        <f>-SUM(E18:E40)</f>
        <v>-11685469.42</v>
      </c>
      <c r="F42" s="43">
        <f t="shared" si="2"/>
        <v>0.9954908181694269</v>
      </c>
      <c r="G42" s="55">
        <f>-SUM(G18:G40)</f>
        <v>-928000</v>
      </c>
      <c r="H42" s="55">
        <f>-SUM(H18:H40)</f>
        <v>-1564500</v>
      </c>
      <c r="I42" s="56">
        <f>-SUM(I18:I40)</f>
        <v>-1563411.7200000002</v>
      </c>
      <c r="J42" s="49">
        <f>I42/H42</f>
        <v>0.9993043911792906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232000</v>
      </c>
      <c r="H43" s="93">
        <f>+H41+H42</f>
        <v>274200</v>
      </c>
      <c r="I43" s="79">
        <f>+I41+I42</f>
        <v>275204.99999999977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275204.99999999977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57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">
      <selection activeCell="D18" sqref="D18:D4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75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76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198</v>
      </c>
      <c r="B7" s="189"/>
      <c r="C7" s="60">
        <v>3242900</v>
      </c>
      <c r="D7" s="21">
        <v>3829100</v>
      </c>
      <c r="E7" s="61">
        <v>3829009.7</v>
      </c>
      <c r="F7" s="43">
        <f>E7/D7</f>
        <v>0.9999764174349064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62">
        <v>0</v>
      </c>
      <c r="D8" s="63">
        <v>1030600</v>
      </c>
      <c r="E8" s="64">
        <v>1030600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248</v>
      </c>
      <c r="B9" s="20"/>
      <c r="C9" s="62">
        <v>0</v>
      </c>
      <c r="D9" s="63">
        <v>441700</v>
      </c>
      <c r="E9" s="64">
        <v>441700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249</v>
      </c>
      <c r="B10" s="16"/>
      <c r="C10" s="62">
        <v>0</v>
      </c>
      <c r="D10" s="63">
        <v>187000</v>
      </c>
      <c r="E10" s="64">
        <v>187000</v>
      </c>
      <c r="F10" s="43">
        <f>E10/D10</f>
        <v>1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>
      <c r="A11" s="13" t="s">
        <v>250</v>
      </c>
      <c r="B11" s="20"/>
      <c r="C11" s="62">
        <v>0</v>
      </c>
      <c r="D11" s="63">
        <v>1539200</v>
      </c>
      <c r="E11" s="64">
        <v>1539132</v>
      </c>
      <c r="F11" s="43">
        <f>E11/D11</f>
        <v>0.9999558212058212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>
      <c r="A13" s="190" t="s">
        <v>58</v>
      </c>
      <c r="B13" s="191"/>
      <c r="C13" s="62">
        <v>360000</v>
      </c>
      <c r="D13" s="63">
        <v>433800</v>
      </c>
      <c r="E13" s="64">
        <v>433800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90" t="s">
        <v>59</v>
      </c>
      <c r="B14" s="192"/>
      <c r="C14" s="62">
        <v>3500000</v>
      </c>
      <c r="D14" s="63">
        <v>3500000</v>
      </c>
      <c r="E14" s="64">
        <v>3302286</v>
      </c>
      <c r="F14" s="43">
        <f>E14/D14</f>
        <v>0.9435102857142857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3" t="s">
        <v>68</v>
      </c>
      <c r="B15" s="20"/>
      <c r="C15" s="65">
        <v>1000</v>
      </c>
      <c r="D15" s="66">
        <v>2355700</v>
      </c>
      <c r="E15" s="67">
        <v>2260049.16</v>
      </c>
      <c r="F15" s="43">
        <f>E15/D15</f>
        <v>0.9593960011886065</v>
      </c>
      <c r="G15" s="133">
        <v>1100000</v>
      </c>
      <c r="H15" s="66">
        <v>1447300</v>
      </c>
      <c r="I15" s="67">
        <v>1447291.61</v>
      </c>
      <c r="J15" s="43">
        <f>I15/H15</f>
        <v>0.9999942029986872</v>
      </c>
    </row>
    <row r="16" spans="1:10" ht="15" customHeight="1" thickBot="1">
      <c r="A16" s="181" t="s">
        <v>212</v>
      </c>
      <c r="B16" s="182"/>
      <c r="C16" s="68">
        <v>0</v>
      </c>
      <c r="D16" s="69">
        <v>442800</v>
      </c>
      <c r="E16" s="70">
        <v>442763.04</v>
      </c>
      <c r="F16" s="43">
        <f>E16/D16</f>
        <v>0.9999165311653117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/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110000</v>
      </c>
      <c r="D18" s="72">
        <v>855700</v>
      </c>
      <c r="E18" s="61">
        <v>825661.28</v>
      </c>
      <c r="F18" s="43">
        <f aca="true" t="shared" si="1" ref="F18:F23">E18/D18</f>
        <v>0.9648957344863854</v>
      </c>
      <c r="G18" s="21">
        <v>0</v>
      </c>
      <c r="H18" s="21">
        <v>17900</v>
      </c>
      <c r="I18" s="61">
        <v>17814.88</v>
      </c>
      <c r="J18" s="43">
        <f aca="true" t="shared" si="2" ref="J18:J23">I18/H18</f>
        <v>0.9952446927374302</v>
      </c>
    </row>
    <row r="19" spans="1:10" ht="15" customHeight="1">
      <c r="A19" s="18" t="s">
        <v>124</v>
      </c>
      <c r="B19" s="19">
        <v>501</v>
      </c>
      <c r="C19" s="71">
        <v>513500</v>
      </c>
      <c r="D19" s="61">
        <v>1409900</v>
      </c>
      <c r="E19" s="61">
        <v>1309821.29</v>
      </c>
      <c r="F19" s="43">
        <f t="shared" si="1"/>
        <v>0.9290171572451947</v>
      </c>
      <c r="G19" s="21">
        <v>25000</v>
      </c>
      <c r="H19" s="21">
        <v>50000</v>
      </c>
      <c r="I19" s="61">
        <v>49950.68</v>
      </c>
      <c r="J19" s="43">
        <f t="shared" si="2"/>
        <v>0.9990136000000001</v>
      </c>
    </row>
    <row r="20" spans="1:10" ht="15" customHeight="1">
      <c r="A20" s="18" t="s">
        <v>125</v>
      </c>
      <c r="B20" s="19">
        <v>501</v>
      </c>
      <c r="C20" s="71">
        <v>3500000</v>
      </c>
      <c r="D20" s="61">
        <v>3379100</v>
      </c>
      <c r="E20" s="61">
        <v>3379097.85</v>
      </c>
      <c r="F20" s="43">
        <f t="shared" si="1"/>
        <v>0.999999363735906</v>
      </c>
      <c r="G20" s="21">
        <v>100000</v>
      </c>
      <c r="H20" s="21">
        <v>111100</v>
      </c>
      <c r="I20" s="61">
        <v>111062.32</v>
      </c>
      <c r="J20" s="43">
        <f t="shared" si="2"/>
        <v>0.9996608460846085</v>
      </c>
    </row>
    <row r="21" spans="1:10" ht="15" customHeight="1">
      <c r="A21" s="10" t="s">
        <v>126</v>
      </c>
      <c r="B21" s="11">
        <v>502</v>
      </c>
      <c r="C21" s="74">
        <v>540000</v>
      </c>
      <c r="D21" s="72">
        <v>1296000</v>
      </c>
      <c r="E21" s="72">
        <v>1295961.17</v>
      </c>
      <c r="F21" s="43">
        <f t="shared" si="1"/>
        <v>0.9999700385802468</v>
      </c>
      <c r="G21" s="123">
        <v>55000</v>
      </c>
      <c r="H21" s="123">
        <v>108600</v>
      </c>
      <c r="I21" s="72">
        <v>108532.5</v>
      </c>
      <c r="J21" s="43">
        <f t="shared" si="2"/>
        <v>0.999378453038674</v>
      </c>
    </row>
    <row r="22" spans="1:10" ht="15" customHeight="1">
      <c r="A22" s="10" t="s">
        <v>127</v>
      </c>
      <c r="B22" s="11">
        <v>502</v>
      </c>
      <c r="C22" s="74">
        <v>688000</v>
      </c>
      <c r="D22" s="72">
        <v>908700</v>
      </c>
      <c r="E22" s="72">
        <v>908640.62</v>
      </c>
      <c r="F22" s="43">
        <f t="shared" si="1"/>
        <v>0.9999346539011775</v>
      </c>
      <c r="G22" s="123">
        <v>130000</v>
      </c>
      <c r="H22" s="123">
        <v>167000</v>
      </c>
      <c r="I22" s="72">
        <v>166953.38</v>
      </c>
      <c r="J22" s="43">
        <f t="shared" si="2"/>
        <v>0.9997208383233533</v>
      </c>
    </row>
    <row r="23" spans="1:10" ht="15" customHeight="1">
      <c r="A23" s="10" t="s">
        <v>128</v>
      </c>
      <c r="B23" s="11">
        <v>502</v>
      </c>
      <c r="C23" s="74">
        <v>650000</v>
      </c>
      <c r="D23" s="72">
        <v>574700</v>
      </c>
      <c r="E23" s="72">
        <v>574622.25</v>
      </c>
      <c r="F23" s="43">
        <f t="shared" si="1"/>
        <v>0.9998647120236646</v>
      </c>
      <c r="G23" s="123">
        <v>120000</v>
      </c>
      <c r="H23" s="123">
        <v>56100</v>
      </c>
      <c r="I23" s="72">
        <v>56024.75</v>
      </c>
      <c r="J23" s="43">
        <f t="shared" si="2"/>
        <v>0.9986586452762923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14000</v>
      </c>
      <c r="H25" s="123">
        <v>14000</v>
      </c>
      <c r="I25" s="72">
        <v>12870</v>
      </c>
      <c r="J25" s="43">
        <f>I25/H25</f>
        <v>0.9192857142857143</v>
      </c>
    </row>
    <row r="26" spans="1:10" ht="15" customHeight="1">
      <c r="A26" s="10" t="s">
        <v>131</v>
      </c>
      <c r="B26" s="11">
        <v>511</v>
      </c>
      <c r="C26" s="74">
        <v>120000</v>
      </c>
      <c r="D26" s="72">
        <v>495400</v>
      </c>
      <c r="E26" s="72">
        <v>495361.91</v>
      </c>
      <c r="F26" s="43">
        <f aca="true" t="shared" si="3" ref="F26:F32">E26/D26</f>
        <v>0.9999231126362534</v>
      </c>
      <c r="G26" s="123">
        <v>50000</v>
      </c>
      <c r="H26" s="123">
        <v>110000</v>
      </c>
      <c r="I26" s="72">
        <v>55992.5</v>
      </c>
      <c r="J26" s="43">
        <f>I26/H26</f>
        <v>0.5090227272727272</v>
      </c>
    </row>
    <row r="27" spans="1:10" ht="15" customHeight="1">
      <c r="A27" s="10" t="s">
        <v>141</v>
      </c>
      <c r="B27" s="11">
        <v>512</v>
      </c>
      <c r="C27" s="74">
        <v>1000</v>
      </c>
      <c r="D27" s="72">
        <v>7800</v>
      </c>
      <c r="E27" s="72">
        <v>7711</v>
      </c>
      <c r="F27" s="43">
        <f t="shared" si="3"/>
        <v>0.9885897435897436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1000</v>
      </c>
      <c r="D28" s="72">
        <v>6900</v>
      </c>
      <c r="E28" s="72">
        <v>6901.5</v>
      </c>
      <c r="F28" s="43">
        <f t="shared" si="3"/>
        <v>1.0002173913043477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800000</v>
      </c>
      <c r="D29" s="72">
        <v>3499800</v>
      </c>
      <c r="E29" s="72">
        <v>3340946.72</v>
      </c>
      <c r="F29" s="43">
        <f t="shared" si="3"/>
        <v>0.95461075490028</v>
      </c>
      <c r="G29" s="123">
        <v>150000</v>
      </c>
      <c r="H29" s="123">
        <v>90000</v>
      </c>
      <c r="I29" s="72">
        <v>75913.52</v>
      </c>
      <c r="J29" s="43">
        <f>I29/H29</f>
        <v>0.8434835555555557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762900</v>
      </c>
      <c r="E30" s="72">
        <v>758900</v>
      </c>
      <c r="F30" s="43">
        <f t="shared" si="3"/>
        <v>0.9947568488661686</v>
      </c>
      <c r="G30" s="123">
        <v>350000</v>
      </c>
      <c r="H30" s="123">
        <v>488200</v>
      </c>
      <c r="I30" s="72">
        <v>488133</v>
      </c>
      <c r="J30" s="43">
        <f>I30/H30</f>
        <v>0.9998627611634576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256500</v>
      </c>
      <c r="E31" s="72">
        <v>256522</v>
      </c>
      <c r="F31" s="43">
        <f t="shared" si="3"/>
        <v>1.0000857699805068</v>
      </c>
      <c r="G31" s="123">
        <v>20000</v>
      </c>
      <c r="H31" s="123">
        <v>46800</v>
      </c>
      <c r="I31" s="72">
        <v>46775</v>
      </c>
      <c r="J31" s="43">
        <f>I31/H31</f>
        <v>0.999465811965812</v>
      </c>
    </row>
    <row r="32" spans="1:10" ht="15" customHeight="1">
      <c r="A32" s="10" t="s">
        <v>221</v>
      </c>
      <c r="B32" s="11">
        <v>527</v>
      </c>
      <c r="C32" s="74">
        <v>0</v>
      </c>
      <c r="D32" s="72">
        <v>18800</v>
      </c>
      <c r="E32" s="72">
        <v>18627</v>
      </c>
      <c r="F32" s="43">
        <f t="shared" si="3"/>
        <v>0.9907978723404255</v>
      </c>
      <c r="G32" s="123">
        <v>1000</v>
      </c>
      <c r="H32" s="123">
        <v>1000</v>
      </c>
      <c r="I32" s="72">
        <v>983</v>
      </c>
      <c r="J32" s="43">
        <f>I32/H32</f>
        <v>0.983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2000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178400</v>
      </c>
      <c r="D39" s="72">
        <v>283600</v>
      </c>
      <c r="E39" s="72">
        <v>283545</v>
      </c>
      <c r="F39" s="43">
        <f>E39/D39</f>
        <v>0.9998060648801128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4100</v>
      </c>
      <c r="E40" s="77">
        <v>4020.31</v>
      </c>
      <c r="F40" s="43">
        <f>E40/D40</f>
        <v>0.9805634146341463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7103900</v>
      </c>
      <c r="D41" s="50">
        <f>SUM(D7:D16)</f>
        <v>13759900</v>
      </c>
      <c r="E41" s="50">
        <f>SUM(E7:E16)</f>
        <v>13466339.899999999</v>
      </c>
      <c r="F41" s="51">
        <f>E41/D41</f>
        <v>0.9786655353599952</v>
      </c>
      <c r="G41" s="52">
        <f>SUM(G7:G16)</f>
        <v>1100000</v>
      </c>
      <c r="H41" s="52">
        <f>SUM(H7:H16)</f>
        <v>1447300</v>
      </c>
      <c r="I41" s="53">
        <f>SUM(I7:I16)</f>
        <v>1447291.61</v>
      </c>
      <c r="J41" s="51">
        <f>I41/H41</f>
        <v>0.9999942029986872</v>
      </c>
    </row>
    <row r="42" spans="1:10" ht="15" customHeight="1" thickBot="1">
      <c r="A42" s="13" t="s">
        <v>21</v>
      </c>
      <c r="B42" s="16"/>
      <c r="C42" s="54">
        <f>-SUM(C18:C40)</f>
        <v>-7103900</v>
      </c>
      <c r="D42" s="54">
        <f>-SUM(D18:D40)</f>
        <v>-13759900</v>
      </c>
      <c r="E42" s="54">
        <f>-SUM(E18:E40)</f>
        <v>-13466339.9</v>
      </c>
      <c r="F42" s="43">
        <f>E42/D42</f>
        <v>0.9786655353599953</v>
      </c>
      <c r="G42" s="55">
        <f>-SUM(G18:G40)</f>
        <v>-1015000</v>
      </c>
      <c r="H42" s="55">
        <f>-SUM(H18:H40)</f>
        <v>-1260700</v>
      </c>
      <c r="I42" s="56">
        <f>-SUM(I18:I40)</f>
        <v>-1191005.53</v>
      </c>
      <c r="J42" s="49">
        <f>I42/H42</f>
        <v>0.9447176409930991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85000</v>
      </c>
      <c r="H43" s="93">
        <f>+H41+H42</f>
        <v>186600</v>
      </c>
      <c r="I43" s="79">
        <f>+I41+I42</f>
        <v>256286.08000000007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256286.08000000007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57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D18" sqref="D18:D4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73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74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198</v>
      </c>
      <c r="B7" s="189"/>
      <c r="C7" s="60">
        <v>5464500</v>
      </c>
      <c r="D7" s="21">
        <v>6627900</v>
      </c>
      <c r="E7" s="61">
        <v>6627839</v>
      </c>
      <c r="F7" s="43">
        <f>E7/D7</f>
        <v>0.9999907964815401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2" ht="15" customHeight="1">
      <c r="A8" s="13" t="s">
        <v>197</v>
      </c>
      <c r="B8" s="20"/>
      <c r="C8" s="62">
        <v>0</v>
      </c>
      <c r="D8" s="63">
        <v>1743800</v>
      </c>
      <c r="E8" s="64">
        <v>1743800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  <c r="L8" s="44"/>
    </row>
    <row r="9" spans="1:12" ht="15" customHeight="1">
      <c r="A9" s="13" t="s">
        <v>222</v>
      </c>
      <c r="B9" s="20"/>
      <c r="C9" s="62">
        <v>0</v>
      </c>
      <c r="D9" s="63">
        <v>0</v>
      </c>
      <c r="E9" s="64">
        <v>0</v>
      </c>
      <c r="F9" s="43">
        <v>0</v>
      </c>
      <c r="G9" s="132">
        <v>0</v>
      </c>
      <c r="H9" s="63">
        <v>0</v>
      </c>
      <c r="I9" s="64">
        <v>0</v>
      </c>
      <c r="J9" s="46">
        <f>IF(ISERR(I9/H9),0,I9/H9)</f>
        <v>0</v>
      </c>
      <c r="L9" s="44"/>
    </row>
    <row r="10" spans="1:12" ht="15" customHeight="1">
      <c r="A10" s="13" t="s">
        <v>230</v>
      </c>
      <c r="B10" s="16"/>
      <c r="C10" s="62">
        <v>0</v>
      </c>
      <c r="D10" s="63">
        <v>893900</v>
      </c>
      <c r="E10" s="64">
        <v>888663</v>
      </c>
      <c r="F10" s="43">
        <f>E10/D10</f>
        <v>0.9941414028414811</v>
      </c>
      <c r="G10" s="132">
        <v>0</v>
      </c>
      <c r="H10" s="63">
        <v>0</v>
      </c>
      <c r="I10" s="64">
        <v>0</v>
      </c>
      <c r="J10" s="46">
        <f t="shared" si="0"/>
        <v>0</v>
      </c>
      <c r="L10" s="44"/>
    </row>
    <row r="11" spans="1:10" ht="15" customHeight="1">
      <c r="A11" s="13" t="s">
        <v>176</v>
      </c>
      <c r="B11" s="20"/>
      <c r="C11" s="62">
        <v>0</v>
      </c>
      <c r="D11" s="63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2" ht="15" customHeight="1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  <c r="L12" s="44"/>
    </row>
    <row r="13" spans="1:12" ht="15" customHeight="1">
      <c r="A13" s="190" t="s">
        <v>58</v>
      </c>
      <c r="B13" s="191"/>
      <c r="C13" s="62">
        <v>560000</v>
      </c>
      <c r="D13" s="63">
        <v>813100</v>
      </c>
      <c r="E13" s="64">
        <v>713100</v>
      </c>
      <c r="F13" s="43">
        <f>E13/D13</f>
        <v>0.8770138974295905</v>
      </c>
      <c r="G13" s="132">
        <v>0</v>
      </c>
      <c r="H13" s="63">
        <v>0</v>
      </c>
      <c r="I13" s="64">
        <v>0</v>
      </c>
      <c r="J13" s="46">
        <f t="shared" si="0"/>
        <v>0</v>
      </c>
      <c r="L13" s="44"/>
    </row>
    <row r="14" spans="1:12" ht="15" customHeight="1">
      <c r="A14" s="190" t="s">
        <v>59</v>
      </c>
      <c r="B14" s="192"/>
      <c r="C14" s="62">
        <v>3850000</v>
      </c>
      <c r="D14" s="63">
        <v>5905000</v>
      </c>
      <c r="E14" s="64">
        <v>5677536.25</v>
      </c>
      <c r="F14" s="43">
        <f>E14/D14</f>
        <v>0.961479466553768</v>
      </c>
      <c r="G14" s="132">
        <v>0</v>
      </c>
      <c r="H14" s="63">
        <v>0</v>
      </c>
      <c r="I14" s="64">
        <v>0</v>
      </c>
      <c r="J14" s="46">
        <f t="shared" si="0"/>
        <v>0</v>
      </c>
      <c r="L14" s="44"/>
    </row>
    <row r="15" spans="1:10" ht="15" customHeight="1">
      <c r="A15" s="13" t="s">
        <v>68</v>
      </c>
      <c r="B15" s="20"/>
      <c r="C15" s="65">
        <v>0</v>
      </c>
      <c r="D15" s="66">
        <v>3789700</v>
      </c>
      <c r="E15" s="67">
        <v>3399395.49</v>
      </c>
      <c r="F15" s="43">
        <f>E15/D15</f>
        <v>0.8970091273715598</v>
      </c>
      <c r="G15" s="133">
        <v>3134000</v>
      </c>
      <c r="H15" s="66">
        <v>5297600</v>
      </c>
      <c r="I15" s="67">
        <v>5297548.87</v>
      </c>
      <c r="J15" s="43">
        <f>I15/H15</f>
        <v>0.9999903484596798</v>
      </c>
    </row>
    <row r="16" spans="1:10" ht="15" customHeight="1" thickBot="1">
      <c r="A16" s="181" t="s">
        <v>212</v>
      </c>
      <c r="B16" s="182"/>
      <c r="C16" s="68">
        <v>0</v>
      </c>
      <c r="D16" s="69">
        <v>50400</v>
      </c>
      <c r="E16" s="107">
        <v>50400</v>
      </c>
      <c r="F16" s="43">
        <f>E16/D16</f>
        <v>1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15" customHeight="1">
      <c r="A18" s="18" t="s">
        <v>123</v>
      </c>
      <c r="B18" s="19">
        <v>558</v>
      </c>
      <c r="C18" s="71">
        <v>180400</v>
      </c>
      <c r="D18" s="72">
        <v>236400</v>
      </c>
      <c r="E18" s="61">
        <v>236340.6</v>
      </c>
      <c r="F18" s="43">
        <f aca="true" t="shared" si="1" ref="F18:F24">E18/D18</f>
        <v>0.999748730964467</v>
      </c>
      <c r="G18" s="21">
        <v>20300</v>
      </c>
      <c r="H18" s="21">
        <v>20300</v>
      </c>
      <c r="I18" s="61">
        <v>18963.5</v>
      </c>
      <c r="J18" s="43">
        <f>I18/H18</f>
        <v>0.9341625615763547</v>
      </c>
    </row>
    <row r="19" spans="1:10" ht="15" customHeight="1">
      <c r="A19" s="18" t="s">
        <v>124</v>
      </c>
      <c r="B19" s="19">
        <v>501</v>
      </c>
      <c r="C19" s="71">
        <v>481000</v>
      </c>
      <c r="D19" s="61">
        <v>1909000</v>
      </c>
      <c r="E19" s="61">
        <v>1908970.32</v>
      </c>
      <c r="F19" s="43">
        <f t="shared" si="1"/>
        <v>0.9999844525929806</v>
      </c>
      <c r="G19" s="21">
        <v>40000</v>
      </c>
      <c r="H19" s="21">
        <v>29700</v>
      </c>
      <c r="I19" s="61">
        <v>27136.73</v>
      </c>
      <c r="J19" s="43">
        <f aca="true" t="shared" si="2" ref="J19:J26">I19/H19</f>
        <v>0.9136946127946127</v>
      </c>
    </row>
    <row r="20" spans="1:10" ht="15" customHeight="1">
      <c r="A20" s="18" t="s">
        <v>125</v>
      </c>
      <c r="B20" s="19">
        <v>501</v>
      </c>
      <c r="C20" s="71">
        <v>3850000</v>
      </c>
      <c r="D20" s="61">
        <v>5738300</v>
      </c>
      <c r="E20" s="61">
        <v>5738241.21</v>
      </c>
      <c r="F20" s="43">
        <f t="shared" si="1"/>
        <v>0.9999897548054302</v>
      </c>
      <c r="G20" s="21">
        <v>200000</v>
      </c>
      <c r="H20" s="21">
        <v>255700</v>
      </c>
      <c r="I20" s="61">
        <v>255604.01</v>
      </c>
      <c r="J20" s="43">
        <f t="shared" si="2"/>
        <v>0.9996245991396168</v>
      </c>
    </row>
    <row r="21" spans="1:10" ht="15" customHeight="1">
      <c r="A21" s="10" t="s">
        <v>126</v>
      </c>
      <c r="B21" s="11">
        <v>502</v>
      </c>
      <c r="C21" s="74">
        <v>1475000</v>
      </c>
      <c r="D21" s="72">
        <v>2377000</v>
      </c>
      <c r="E21" s="72">
        <v>2382698.14</v>
      </c>
      <c r="F21" s="43">
        <f t="shared" si="1"/>
        <v>1.0023971981489272</v>
      </c>
      <c r="G21" s="123">
        <v>416000</v>
      </c>
      <c r="H21" s="123">
        <v>1131400</v>
      </c>
      <c r="I21" s="72">
        <v>1131383.85</v>
      </c>
      <c r="J21" s="43">
        <f t="shared" si="2"/>
        <v>0.9999857256496377</v>
      </c>
    </row>
    <row r="22" spans="1:10" ht="15" customHeight="1">
      <c r="A22" s="10" t="s">
        <v>127</v>
      </c>
      <c r="B22" s="11">
        <v>502</v>
      </c>
      <c r="C22" s="74">
        <v>902000</v>
      </c>
      <c r="D22" s="72">
        <v>1193200</v>
      </c>
      <c r="E22" s="72">
        <v>1193188.5</v>
      </c>
      <c r="F22" s="43">
        <f t="shared" si="1"/>
        <v>0.9999903620516258</v>
      </c>
      <c r="G22" s="123">
        <v>621000</v>
      </c>
      <c r="H22" s="123">
        <v>646700</v>
      </c>
      <c r="I22" s="72">
        <v>596309.5</v>
      </c>
      <c r="J22" s="43">
        <f t="shared" si="2"/>
        <v>0.9220805628575847</v>
      </c>
    </row>
    <row r="23" spans="1:10" ht="15" customHeight="1">
      <c r="A23" s="10" t="s">
        <v>128</v>
      </c>
      <c r="B23" s="11">
        <v>502</v>
      </c>
      <c r="C23" s="74">
        <v>504000</v>
      </c>
      <c r="D23" s="72">
        <v>494600</v>
      </c>
      <c r="E23" s="72">
        <v>494520.15</v>
      </c>
      <c r="F23" s="43">
        <f t="shared" si="1"/>
        <v>0.9998385564092196</v>
      </c>
      <c r="G23" s="123">
        <v>348000</v>
      </c>
      <c r="H23" s="123">
        <v>362900</v>
      </c>
      <c r="I23" s="72">
        <v>354128.85</v>
      </c>
      <c r="J23" s="43">
        <f t="shared" si="2"/>
        <v>0.975830394047947</v>
      </c>
    </row>
    <row r="24" spans="1:10" ht="15" customHeight="1">
      <c r="A24" s="10" t="s">
        <v>129</v>
      </c>
      <c r="B24" s="11">
        <v>502</v>
      </c>
      <c r="C24" s="74">
        <v>373000</v>
      </c>
      <c r="D24" s="72">
        <v>194500</v>
      </c>
      <c r="E24" s="72">
        <v>194421.46</v>
      </c>
      <c r="F24" s="43">
        <f t="shared" si="1"/>
        <v>0.9995961953727506</v>
      </c>
      <c r="G24" s="123">
        <v>61400</v>
      </c>
      <c r="H24" s="123">
        <v>76800</v>
      </c>
      <c r="I24" s="72">
        <v>15882</v>
      </c>
      <c r="J24" s="43">
        <f t="shared" si="2"/>
        <v>0.206796875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22000</v>
      </c>
      <c r="H25" s="123">
        <v>22000</v>
      </c>
      <c r="I25" s="72">
        <v>6236</v>
      </c>
      <c r="J25" s="43">
        <f>I25/H25</f>
        <v>0.28345454545454546</v>
      </c>
    </row>
    <row r="26" spans="1:10" ht="15" customHeight="1">
      <c r="A26" s="10" t="s">
        <v>131</v>
      </c>
      <c r="B26" s="11">
        <v>511</v>
      </c>
      <c r="C26" s="74">
        <v>401000</v>
      </c>
      <c r="D26" s="72">
        <v>405000</v>
      </c>
      <c r="E26" s="72">
        <v>404994.87</v>
      </c>
      <c r="F26" s="43">
        <f>E26/D26</f>
        <v>0.9999873333333333</v>
      </c>
      <c r="G26" s="123">
        <v>98000</v>
      </c>
      <c r="H26" s="123">
        <v>48000</v>
      </c>
      <c r="I26" s="72">
        <v>0</v>
      </c>
      <c r="J26" s="43">
        <f t="shared" si="2"/>
        <v>0</v>
      </c>
    </row>
    <row r="27" spans="1:10" ht="15" customHeight="1">
      <c r="A27" s="10" t="s">
        <v>166</v>
      </c>
      <c r="B27" s="11">
        <v>512</v>
      </c>
      <c r="C27" s="74">
        <v>20000</v>
      </c>
      <c r="D27" s="72">
        <v>5700</v>
      </c>
      <c r="E27" s="72">
        <v>5643</v>
      </c>
      <c r="F27" s="43">
        <f>E27/D27</f>
        <v>0.99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991800</v>
      </c>
      <c r="D29" s="72">
        <v>4736200</v>
      </c>
      <c r="E29" s="72">
        <v>4736200.39</v>
      </c>
      <c r="F29" s="43">
        <f>E29/D29</f>
        <v>1.0000000823444954</v>
      </c>
      <c r="G29" s="123">
        <v>252000</v>
      </c>
      <c r="H29" s="123">
        <v>382600</v>
      </c>
      <c r="I29" s="72">
        <v>382593.16</v>
      </c>
      <c r="J29" s="43">
        <f>I29/H29</f>
        <v>0.9999821223209617</v>
      </c>
    </row>
    <row r="30" spans="1:10" ht="15" customHeight="1">
      <c r="A30" s="10" t="s">
        <v>134</v>
      </c>
      <c r="B30" s="11">
        <v>521</v>
      </c>
      <c r="C30" s="74">
        <v>120000</v>
      </c>
      <c r="D30" s="72">
        <v>1295200</v>
      </c>
      <c r="E30" s="72">
        <v>1295200</v>
      </c>
      <c r="F30" s="43">
        <f>E30/D30</f>
        <v>1</v>
      </c>
      <c r="G30" s="123">
        <v>667400</v>
      </c>
      <c r="H30" s="123">
        <v>925400</v>
      </c>
      <c r="I30" s="72">
        <v>925324</v>
      </c>
      <c r="J30" s="43">
        <f>I30/H30</f>
        <v>0.999917873352064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434100</v>
      </c>
      <c r="E31" s="72">
        <v>435032</v>
      </c>
      <c r="F31" s="43">
        <f>E31/D31</f>
        <v>1.0021469707440682</v>
      </c>
      <c r="G31" s="123">
        <v>88400</v>
      </c>
      <c r="H31" s="123">
        <v>147400</v>
      </c>
      <c r="I31" s="72">
        <v>147303</v>
      </c>
      <c r="J31" s="43">
        <f>I31/H31</f>
        <v>0.9993419267299865</v>
      </c>
    </row>
    <row r="32" spans="1:10" ht="15" customHeight="1">
      <c r="A32" s="10" t="s">
        <v>206</v>
      </c>
      <c r="B32" s="11">
        <v>527</v>
      </c>
      <c r="C32" s="74">
        <v>25000</v>
      </c>
      <c r="D32" s="72">
        <v>83800</v>
      </c>
      <c r="E32" s="72">
        <v>83795.61</v>
      </c>
      <c r="F32" s="43">
        <f>E32/D32</f>
        <v>0.9999476133651551</v>
      </c>
      <c r="G32" s="123">
        <v>1200</v>
      </c>
      <c r="H32" s="123">
        <v>3400</v>
      </c>
      <c r="I32" s="72">
        <v>2500</v>
      </c>
      <c r="J32" s="43">
        <f>I32/H32</f>
        <v>0.7352941176470589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1300</v>
      </c>
      <c r="H33" s="123">
        <v>3300</v>
      </c>
      <c r="I33" s="72">
        <v>1566</v>
      </c>
      <c r="J33" s="43">
        <f>I33/H33</f>
        <v>0.47454545454545455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223</v>
      </c>
      <c r="B38" s="11">
        <v>549</v>
      </c>
      <c r="C38" s="74">
        <v>8000</v>
      </c>
      <c r="D38" s="72">
        <v>38600</v>
      </c>
      <c r="E38" s="72">
        <v>38541</v>
      </c>
      <c r="F38" s="43">
        <f>E38/D38</f>
        <v>0.9984715025906735</v>
      </c>
      <c r="G38" s="123">
        <v>7000</v>
      </c>
      <c r="H38" s="123">
        <v>7000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543300</v>
      </c>
      <c r="D39" s="72">
        <v>697200</v>
      </c>
      <c r="E39" s="72">
        <v>697133.45</v>
      </c>
      <c r="F39" s="43">
        <f>E39/D39</f>
        <v>0.9999045467584624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215100</v>
      </c>
      <c r="I40" s="77">
        <v>215080</v>
      </c>
      <c r="J40" s="43">
        <f>I40/H40</f>
        <v>0.999907019990702</v>
      </c>
    </row>
    <row r="41" spans="1:10" ht="15" customHeight="1">
      <c r="A41" s="14" t="s">
        <v>20</v>
      </c>
      <c r="B41" s="15"/>
      <c r="C41" s="50">
        <f>SUM(C7:C16)</f>
        <v>9874500</v>
      </c>
      <c r="D41" s="50">
        <f>SUM(D7:D16)</f>
        <v>19838800</v>
      </c>
      <c r="E41" s="50">
        <f>SUM(E7:E16)</f>
        <v>19115733.740000002</v>
      </c>
      <c r="F41" s="51">
        <f>E41/D41</f>
        <v>0.9635529235639253</v>
      </c>
      <c r="G41" s="52">
        <f>SUM(G7:G16)</f>
        <v>3134000</v>
      </c>
      <c r="H41" s="52">
        <f>SUM(H7:H16)</f>
        <v>5297600</v>
      </c>
      <c r="I41" s="53">
        <f>SUM(I7:I16)</f>
        <v>5297548.87</v>
      </c>
      <c r="J41" s="51">
        <f>I41/H41</f>
        <v>0.9999903484596798</v>
      </c>
    </row>
    <row r="42" spans="1:10" ht="15" customHeight="1" thickBot="1">
      <c r="A42" s="13" t="s">
        <v>21</v>
      </c>
      <c r="B42" s="16"/>
      <c r="C42" s="54">
        <f>-SUM(C18:C40)</f>
        <v>-9874500</v>
      </c>
      <c r="D42" s="54">
        <f>-SUM(D18:D40)</f>
        <v>-19838800</v>
      </c>
      <c r="E42" s="54">
        <f>-SUM(E18:E40)</f>
        <v>-19844920.7</v>
      </c>
      <c r="F42" s="43">
        <f>E42/D42</f>
        <v>1.0003085216847794</v>
      </c>
      <c r="G42" s="55">
        <f>-SUM(G18:G40)</f>
        <v>-2844000</v>
      </c>
      <c r="H42" s="55">
        <f>-SUM(H18:H40)</f>
        <v>-4277700</v>
      </c>
      <c r="I42" s="56">
        <f>-SUM(I18:I40)</f>
        <v>-4080010.6</v>
      </c>
      <c r="J42" s="43">
        <f>I42/H42</f>
        <v>0.9537860532529163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-729186.9599999972</v>
      </c>
      <c r="F43" s="59" t="s">
        <v>19</v>
      </c>
      <c r="G43" s="141">
        <f>+G41+G42</f>
        <v>290000</v>
      </c>
      <c r="H43" s="93">
        <f>+H41+H42</f>
        <v>1019900</v>
      </c>
      <c r="I43" s="79">
        <f>+I41+I42</f>
        <v>1217538.27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488351.31000000285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31" sqref="M31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2" width="10.125" style="5" bestFit="1" customWidth="1"/>
    <col min="13" max="16384" width="9.125" style="5" customWidth="1"/>
  </cols>
  <sheetData>
    <row r="1" spans="1:9" ht="15">
      <c r="A1" s="29" t="s">
        <v>71</v>
      </c>
      <c r="D1" s="183" t="s">
        <v>8</v>
      </c>
      <c r="E1" s="183"/>
      <c r="F1" s="183"/>
      <c r="G1" s="119"/>
      <c r="H1" s="30" t="s">
        <v>9</v>
      </c>
      <c r="I1" s="31">
        <v>45291</v>
      </c>
    </row>
    <row r="2" ht="15" thickBot="1">
      <c r="A2" s="29" t="s">
        <v>72</v>
      </c>
    </row>
    <row r="3" spans="3:10" ht="12" customHeight="1">
      <c r="C3" s="184" t="s">
        <v>53</v>
      </c>
      <c r="D3" s="185"/>
      <c r="E3" s="185"/>
      <c r="F3" s="186"/>
      <c r="G3" s="187" t="s">
        <v>10</v>
      </c>
      <c r="H3" s="185"/>
      <c r="I3" s="185"/>
      <c r="J3" s="186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93" t="s">
        <v>57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" customHeight="1">
      <c r="A7" s="188" t="s">
        <v>198</v>
      </c>
      <c r="B7" s="189"/>
      <c r="C7" s="24">
        <v>4024300</v>
      </c>
      <c r="D7" s="22">
        <v>4524300</v>
      </c>
      <c r="E7" s="61">
        <v>4524300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162">
        <v>0</v>
      </c>
      <c r="D8" s="64">
        <v>1631400</v>
      </c>
      <c r="E8" s="64">
        <v>1631400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177</v>
      </c>
      <c r="B9" s="20"/>
      <c r="C9" s="162">
        <v>0</v>
      </c>
      <c r="D9" s="64">
        <v>198900</v>
      </c>
      <c r="E9" s="64">
        <v>166900</v>
      </c>
      <c r="F9" s="43">
        <f>E9/D9</f>
        <v>0.8391151332327803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2" ht="15" customHeight="1">
      <c r="A10" s="13" t="s">
        <v>230</v>
      </c>
      <c r="B10" s="16"/>
      <c r="C10" s="162">
        <v>0</v>
      </c>
      <c r="D10" s="64">
        <v>2392000</v>
      </c>
      <c r="E10" s="64">
        <v>2391955.27</v>
      </c>
      <c r="F10" s="43">
        <f>E10/D10</f>
        <v>0.9999813001672241</v>
      </c>
      <c r="G10" s="132">
        <v>0</v>
      </c>
      <c r="H10" s="63">
        <v>0</v>
      </c>
      <c r="I10" s="64">
        <v>0</v>
      </c>
      <c r="J10" s="46">
        <f t="shared" si="0"/>
        <v>0</v>
      </c>
      <c r="L10" s="44"/>
    </row>
    <row r="11" spans="1:10" ht="15" customHeight="1">
      <c r="A11" s="13" t="s">
        <v>176</v>
      </c>
      <c r="B11" s="20"/>
      <c r="C11" s="162">
        <v>0</v>
      </c>
      <c r="D11" s="64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2" ht="15" customHeight="1">
      <c r="A12" s="13" t="s">
        <v>171</v>
      </c>
      <c r="B12" s="16"/>
      <c r="C12" s="162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  <c r="L12" s="44"/>
    </row>
    <row r="13" spans="1:12" ht="15" customHeight="1">
      <c r="A13" s="190" t="s">
        <v>58</v>
      </c>
      <c r="B13" s="191"/>
      <c r="C13" s="162">
        <v>490000</v>
      </c>
      <c r="D13" s="64">
        <v>629200</v>
      </c>
      <c r="E13" s="64">
        <v>629200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  <c r="L13" s="44"/>
    </row>
    <row r="14" spans="1:12" ht="15" customHeight="1">
      <c r="A14" s="190" t="s">
        <v>59</v>
      </c>
      <c r="B14" s="192"/>
      <c r="C14" s="162">
        <v>2900000</v>
      </c>
      <c r="D14" s="64">
        <v>4563000</v>
      </c>
      <c r="E14" s="64">
        <v>4525306.11</v>
      </c>
      <c r="F14" s="43">
        <f>E14/D14</f>
        <v>0.9917392307692309</v>
      </c>
      <c r="G14" s="132">
        <v>0</v>
      </c>
      <c r="H14" s="63">
        <v>0</v>
      </c>
      <c r="I14" s="64">
        <v>0</v>
      </c>
      <c r="J14" s="46">
        <f t="shared" si="0"/>
        <v>0</v>
      </c>
      <c r="L14" s="44"/>
    </row>
    <row r="15" spans="1:12" ht="15" customHeight="1">
      <c r="A15" s="13" t="s">
        <v>68</v>
      </c>
      <c r="B15" s="20"/>
      <c r="C15" s="163">
        <v>660000</v>
      </c>
      <c r="D15" s="67">
        <v>2095000</v>
      </c>
      <c r="E15" s="67">
        <v>1958841.42</v>
      </c>
      <c r="F15" s="43">
        <f>E15/D15</f>
        <v>0.9350078377088306</v>
      </c>
      <c r="G15" s="133">
        <v>870000</v>
      </c>
      <c r="H15" s="66">
        <v>1367400</v>
      </c>
      <c r="I15" s="67">
        <v>1367309.51</v>
      </c>
      <c r="J15" s="43">
        <f>I15/H15</f>
        <v>0.9999338233143191</v>
      </c>
      <c r="L15" s="44"/>
    </row>
    <row r="16" spans="1:12" ht="15" customHeight="1" thickBot="1">
      <c r="A16" s="181" t="s">
        <v>90</v>
      </c>
      <c r="B16" s="182"/>
      <c r="C16" s="164">
        <v>0</v>
      </c>
      <c r="D16" s="70">
        <v>631400</v>
      </c>
      <c r="E16" s="70">
        <v>631314.1</v>
      </c>
      <c r="F16" s="43">
        <f>E16/D16</f>
        <v>0.9998639531200506</v>
      </c>
      <c r="G16" s="134">
        <v>0</v>
      </c>
      <c r="H16" s="69">
        <v>0</v>
      </c>
      <c r="I16" s="70">
        <v>0</v>
      </c>
      <c r="J16" s="47">
        <f t="shared" si="0"/>
        <v>0</v>
      </c>
      <c r="L16" s="44"/>
    </row>
    <row r="17" spans="1:12" ht="15" customHeight="1">
      <c r="A17" s="193" t="s">
        <v>61</v>
      </c>
      <c r="B17" s="194"/>
      <c r="C17" s="194"/>
      <c r="D17" s="194"/>
      <c r="E17" s="194"/>
      <c r="F17" s="194"/>
      <c r="G17" s="194"/>
      <c r="H17" s="194"/>
      <c r="I17" s="194"/>
      <c r="J17" s="195"/>
      <c r="L17" s="44"/>
    </row>
    <row r="18" spans="1:10" ht="15" customHeight="1">
      <c r="A18" s="18" t="s">
        <v>196</v>
      </c>
      <c r="B18" s="19">
        <v>558</v>
      </c>
      <c r="C18" s="71">
        <v>50000</v>
      </c>
      <c r="D18" s="72">
        <v>774300</v>
      </c>
      <c r="E18" s="61">
        <v>714268.88</v>
      </c>
      <c r="F18" s="43">
        <f>E18/D18</f>
        <v>0.9224704636445822</v>
      </c>
      <c r="G18" s="21">
        <v>0</v>
      </c>
      <c r="H18" s="21">
        <v>11200</v>
      </c>
      <c r="I18" s="61">
        <v>11187</v>
      </c>
      <c r="J18" s="43">
        <f aca="true" t="shared" si="1" ref="J18:J26">I18/H18</f>
        <v>0.9988392857142857</v>
      </c>
    </row>
    <row r="19" spans="1:10" ht="15" customHeight="1">
      <c r="A19" s="18" t="s">
        <v>124</v>
      </c>
      <c r="B19" s="19">
        <v>501</v>
      </c>
      <c r="C19" s="71">
        <v>367800</v>
      </c>
      <c r="D19" s="61">
        <v>1135400</v>
      </c>
      <c r="E19" s="61">
        <v>1135319.93</v>
      </c>
      <c r="F19" s="43">
        <f aca="true" t="shared" si="2" ref="F19:F24">E19/D19</f>
        <v>0.999929478597851</v>
      </c>
      <c r="G19" s="21">
        <v>75000</v>
      </c>
      <c r="H19" s="21">
        <v>141100</v>
      </c>
      <c r="I19" s="61">
        <v>141064.25</v>
      </c>
      <c r="J19" s="43">
        <f t="shared" si="1"/>
        <v>0.9997466335931963</v>
      </c>
    </row>
    <row r="20" spans="1:10" ht="15" customHeight="1">
      <c r="A20" s="18" t="s">
        <v>125</v>
      </c>
      <c r="B20" s="19">
        <v>501</v>
      </c>
      <c r="C20" s="71">
        <v>2900000</v>
      </c>
      <c r="D20" s="61">
        <v>4613900</v>
      </c>
      <c r="E20" s="61">
        <v>4603391.5</v>
      </c>
      <c r="F20" s="43">
        <f t="shared" si="2"/>
        <v>0.9977224257136046</v>
      </c>
      <c r="G20" s="21">
        <v>0</v>
      </c>
      <c r="H20" s="21">
        <v>77000</v>
      </c>
      <c r="I20" s="61">
        <v>0</v>
      </c>
      <c r="J20" s="43">
        <f t="shared" si="1"/>
        <v>0</v>
      </c>
    </row>
    <row r="21" spans="1:10" ht="15" customHeight="1">
      <c r="A21" s="10" t="s">
        <v>126</v>
      </c>
      <c r="B21" s="11">
        <v>502</v>
      </c>
      <c r="C21" s="74">
        <v>810000</v>
      </c>
      <c r="D21" s="72">
        <v>1345000</v>
      </c>
      <c r="E21" s="72">
        <v>1270604.88</v>
      </c>
      <c r="F21" s="43">
        <f t="shared" si="2"/>
        <v>0.9446876431226765</v>
      </c>
      <c r="G21" s="123">
        <v>107000</v>
      </c>
      <c r="H21" s="123">
        <v>113000</v>
      </c>
      <c r="I21" s="72">
        <v>90896</v>
      </c>
      <c r="J21" s="43">
        <f t="shared" si="1"/>
        <v>0.8043893805309734</v>
      </c>
    </row>
    <row r="22" spans="1:10" ht="15" customHeight="1">
      <c r="A22" s="10" t="s">
        <v>127</v>
      </c>
      <c r="B22" s="11">
        <v>502</v>
      </c>
      <c r="C22" s="74">
        <v>860000</v>
      </c>
      <c r="D22" s="72">
        <v>1286900</v>
      </c>
      <c r="E22" s="72">
        <v>1286876</v>
      </c>
      <c r="F22" s="43">
        <f t="shared" si="2"/>
        <v>0.9999813505322869</v>
      </c>
      <c r="G22" s="123">
        <v>200000</v>
      </c>
      <c r="H22" s="123">
        <v>428000</v>
      </c>
      <c r="I22" s="72">
        <v>303115</v>
      </c>
      <c r="J22" s="43">
        <f t="shared" si="1"/>
        <v>0.7082126168224299</v>
      </c>
    </row>
    <row r="23" spans="1:10" ht="15" customHeight="1">
      <c r="A23" s="10" t="s">
        <v>128</v>
      </c>
      <c r="B23" s="11">
        <v>502</v>
      </c>
      <c r="C23" s="74">
        <v>430000</v>
      </c>
      <c r="D23" s="72">
        <v>455200</v>
      </c>
      <c r="E23" s="72">
        <v>455155</v>
      </c>
      <c r="F23" s="43">
        <f t="shared" si="2"/>
        <v>0.9999011423550088</v>
      </c>
      <c r="G23" s="123">
        <v>60000</v>
      </c>
      <c r="H23" s="123">
        <v>71000</v>
      </c>
      <c r="I23" s="72">
        <v>60271</v>
      </c>
      <c r="J23" s="43">
        <f t="shared" si="1"/>
        <v>0.848887323943662</v>
      </c>
    </row>
    <row r="24" spans="1:10" ht="15" customHeight="1">
      <c r="A24" s="10" t="s">
        <v>129</v>
      </c>
      <c r="B24" s="11">
        <v>502</v>
      </c>
      <c r="C24" s="74">
        <v>45000</v>
      </c>
      <c r="D24" s="72">
        <v>263600</v>
      </c>
      <c r="E24" s="72">
        <v>263580.46</v>
      </c>
      <c r="F24" s="43">
        <f t="shared" si="2"/>
        <v>0.9999258725341427</v>
      </c>
      <c r="G24" s="123">
        <v>0</v>
      </c>
      <c r="H24" s="123">
        <v>2500</v>
      </c>
      <c r="I24" s="72">
        <v>2490</v>
      </c>
      <c r="J24" s="43">
        <f t="shared" si="1"/>
        <v>0.996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23100</v>
      </c>
      <c r="I25" s="72">
        <v>23100</v>
      </c>
      <c r="J25" s="43">
        <f>I25/H25</f>
        <v>1</v>
      </c>
    </row>
    <row r="26" spans="1:10" ht="15" customHeight="1">
      <c r="A26" s="10" t="s">
        <v>131</v>
      </c>
      <c r="B26" s="11">
        <v>511</v>
      </c>
      <c r="C26" s="74">
        <v>150000</v>
      </c>
      <c r="D26" s="72">
        <v>424400</v>
      </c>
      <c r="E26" s="72">
        <v>423465.49</v>
      </c>
      <c r="F26" s="43">
        <f>E26/D26</f>
        <v>0.9977980442978323</v>
      </c>
      <c r="G26" s="123">
        <v>9000</v>
      </c>
      <c r="H26" s="123">
        <v>6000</v>
      </c>
      <c r="I26" s="72">
        <v>5233</v>
      </c>
      <c r="J26" s="43">
        <f t="shared" si="1"/>
        <v>0.8721666666666666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0</v>
      </c>
      <c r="E27" s="72">
        <v>0</v>
      </c>
      <c r="F27" s="43"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2000</v>
      </c>
      <c r="D28" s="72">
        <v>0</v>
      </c>
      <c r="E28" s="72">
        <v>583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1845700</v>
      </c>
      <c r="D29" s="72">
        <v>3944600</v>
      </c>
      <c r="E29" s="72">
        <v>3882821.62</v>
      </c>
      <c r="F29" s="43">
        <f>E29/D29</f>
        <v>0.9843384931298484</v>
      </c>
      <c r="G29" s="123">
        <v>45000</v>
      </c>
      <c r="H29" s="123">
        <v>59300</v>
      </c>
      <c r="I29" s="72">
        <v>59279</v>
      </c>
      <c r="J29" s="43">
        <f>I29/H29</f>
        <v>0.99964586846543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1305600</v>
      </c>
      <c r="E30" s="72">
        <v>1305565</v>
      </c>
      <c r="F30" s="43">
        <f>E30/D30</f>
        <v>0.9999731924019608</v>
      </c>
      <c r="G30" s="123">
        <v>250000</v>
      </c>
      <c r="H30" s="123">
        <v>464600</v>
      </c>
      <c r="I30" s="72">
        <v>464596</v>
      </c>
      <c r="J30" s="43">
        <f>I30/H30</f>
        <v>0.9999913904433921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413600</v>
      </c>
      <c r="E31" s="72">
        <v>413548</v>
      </c>
      <c r="F31" s="43">
        <f>E31/D31</f>
        <v>0.9998742746615087</v>
      </c>
      <c r="G31" s="123">
        <v>45000</v>
      </c>
      <c r="H31" s="123">
        <v>64700</v>
      </c>
      <c r="I31" s="72">
        <v>64693</v>
      </c>
      <c r="J31" s="43">
        <f>I31/H31</f>
        <v>0.9998918083462133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82100</v>
      </c>
      <c r="E32" s="72">
        <v>82086</v>
      </c>
      <c r="F32" s="43">
        <f>E32/D32</f>
        <v>0.9998294762484775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1000</v>
      </c>
      <c r="I33" s="72">
        <v>764</v>
      </c>
      <c r="J33" s="43">
        <f>I33/H33</f>
        <v>0.764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231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224</v>
      </c>
      <c r="B38" s="11">
        <v>549</v>
      </c>
      <c r="C38" s="74">
        <v>30000</v>
      </c>
      <c r="D38" s="72">
        <v>56000</v>
      </c>
      <c r="E38" s="72">
        <v>55976.42</v>
      </c>
      <c r="F38" s="43">
        <f>E38/D38</f>
        <v>0.9995789285714285</v>
      </c>
      <c r="G38" s="123">
        <v>0</v>
      </c>
      <c r="H38" s="123">
        <v>200</v>
      </c>
      <c r="I38" s="72">
        <v>102</v>
      </c>
      <c r="J38" s="43">
        <f>I38/H38</f>
        <v>0.51</v>
      </c>
    </row>
    <row r="39" spans="1:10" ht="15" customHeight="1">
      <c r="A39" s="17" t="s">
        <v>140</v>
      </c>
      <c r="B39" s="9">
        <v>551</v>
      </c>
      <c r="C39" s="74">
        <v>578800</v>
      </c>
      <c r="D39" s="72">
        <v>577400</v>
      </c>
      <c r="E39" s="72">
        <v>577445.96</v>
      </c>
      <c r="F39" s="43">
        <f>E39/D39</f>
        <v>1.0000795981988222</v>
      </c>
      <c r="G39" s="123">
        <v>0</v>
      </c>
      <c r="H39" s="123">
        <v>1000</v>
      </c>
      <c r="I39" s="72">
        <v>0</v>
      </c>
      <c r="J39" s="43">
        <f>I39/H39</f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2200</v>
      </c>
      <c r="E40" s="77">
        <v>2148.83</v>
      </c>
      <c r="F40" s="43">
        <f>E40/D40</f>
        <v>0.976740909090909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8074300</v>
      </c>
      <c r="D41" s="50">
        <f>SUM(D7:D16)</f>
        <v>16680200</v>
      </c>
      <c r="E41" s="50">
        <f>SUM(E7:E16)</f>
        <v>16474216.899999999</v>
      </c>
      <c r="F41" s="51">
        <f>E41/D41</f>
        <v>0.9876510413544202</v>
      </c>
      <c r="G41" s="52">
        <f>SUM(G7:G16)</f>
        <v>870000</v>
      </c>
      <c r="H41" s="52">
        <f>SUM(H7:H16)</f>
        <v>1367400</v>
      </c>
      <c r="I41" s="53">
        <f>SUM(I7:I16)</f>
        <v>1367309.51</v>
      </c>
      <c r="J41" s="51">
        <f>I41/H41</f>
        <v>0.9999338233143191</v>
      </c>
    </row>
    <row r="42" spans="1:10" ht="15" customHeight="1" thickBot="1">
      <c r="A42" s="13" t="s">
        <v>21</v>
      </c>
      <c r="B42" s="16"/>
      <c r="C42" s="54">
        <f>-SUM(C18:C40)</f>
        <v>-8074300</v>
      </c>
      <c r="D42" s="54">
        <f>-SUM(D18:D40)</f>
        <v>-16680200</v>
      </c>
      <c r="E42" s="54">
        <f>-SUM(E18:E40)</f>
        <v>-16472836.97</v>
      </c>
      <c r="F42" s="43">
        <f>E42/D42</f>
        <v>0.9875683127300632</v>
      </c>
      <c r="G42" s="55">
        <f>-SUM(G18:G40)</f>
        <v>-791000</v>
      </c>
      <c r="H42" s="55">
        <f>-SUM(H18:H40)</f>
        <v>-1463700</v>
      </c>
      <c r="I42" s="56">
        <f>-SUM(I18:I40)</f>
        <v>-1226790.25</v>
      </c>
      <c r="J42" s="43">
        <f>I42/H42</f>
        <v>0.8381432329029173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1379.9299999978393</v>
      </c>
      <c r="F43" s="59" t="s">
        <v>19</v>
      </c>
      <c r="G43" s="141">
        <f>+G41+G42</f>
        <v>79000</v>
      </c>
      <c r="H43" s="93">
        <f>+H41+H42</f>
        <v>-96300</v>
      </c>
      <c r="I43" s="79">
        <f>+I41+I42</f>
        <v>140519.26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49"/>
      <c r="H44" s="144"/>
      <c r="I44" s="146">
        <f>E43+I43</f>
        <v>141899.18999999785</v>
      </c>
      <c r="J44" s="150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P13</dc:creator>
  <cp:keywords/>
  <dc:description/>
  <cp:lastModifiedBy>SvorcovaM</cp:lastModifiedBy>
  <cp:lastPrinted>2024-03-28T09:56:14Z</cp:lastPrinted>
  <dcterms:created xsi:type="dcterms:W3CDTF">2002-08-20T12:32:41Z</dcterms:created>
  <dcterms:modified xsi:type="dcterms:W3CDTF">2024-04-04T13:29:35Z</dcterms:modified>
  <cp:category/>
  <cp:version/>
  <cp:contentType/>
  <cp:contentStatus/>
</cp:coreProperties>
</file>