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2" windowWidth="11328" windowHeight="6072" firstSheet="52" activeTab="56"/>
  </bookViews>
  <sheets>
    <sheet name="Obsah" sheetId="1" r:id="rId1"/>
    <sheet name="List1" sheetId="2" r:id="rId2"/>
    <sheet name="Příjmy podle tříd" sheetId="3" r:id="rId3"/>
    <sheet name="Výdaje dle kapitol" sheetId="4" r:id="rId4"/>
    <sheet name="Sumarizace příjmů a výdajů" sheetId="5" r:id="rId5"/>
    <sheet name="Přijaté transfery" sheetId="6" r:id="rId6"/>
    <sheet name="Daňové příjmy" sheetId="7" r:id="rId7"/>
    <sheet name="Nedaňové příjmy" sheetId="8" r:id="rId8"/>
    <sheet name="Investiční příjmy" sheetId="9" r:id="rId9"/>
    <sheet name="SFZ, FOO" sheetId="10" r:id="rId10"/>
    <sheet name="FRR" sheetId="11" r:id="rId11"/>
    <sheet name="Neinvestiční výdaje celkem" sheetId="12" r:id="rId12"/>
    <sheet name="Kancelář starosty" sheetId="13" r:id="rId13"/>
    <sheet name="MS Zelený" sheetId="14" r:id="rId14"/>
    <sheet name="MS RNDr. Plesníková" sheetId="15" r:id="rId15"/>
    <sheet name="Místostarosta Zeman" sheetId="16" r:id="rId16"/>
    <sheet name="Kancelář tajemníka úřadu" sheetId="17" r:id="rId17"/>
    <sheet name="Proj. Cesta k dalš.rozvoji P13" sheetId="18" r:id="rId18"/>
    <sheet name="Proj.Využití inovačních řešení" sheetId="19" r:id="rId19"/>
    <sheet name="Plán udrž.měst.mobility MČ  " sheetId="20" r:id="rId20"/>
    <sheet name="Volby do Senátu ČR" sheetId="21" r:id="rId21"/>
    <sheet name="Agenda 21 " sheetId="22" r:id="rId22"/>
    <sheet name="Výbory a komise, uvol. radní" sheetId="23" r:id="rId23"/>
    <sheet name="Oblast kult.,tělov. a sport.č." sheetId="24" r:id="rId24"/>
    <sheet name="Neinvest.rezerv.z VHP" sheetId="25" r:id="rId25"/>
    <sheet name="Odbor ekonomický" sheetId="26" r:id="rId26"/>
    <sheet name="Covid - 19" sheetId="27" r:id="rId27"/>
    <sheet name="Odbor maj., byt. a investiční" sheetId="28" r:id="rId28"/>
    <sheet name="Odbor legislativně - právní" sheetId="29" r:id="rId29"/>
    <sheet name="Odbor stavební" sheetId="30" r:id="rId30"/>
    <sheet name="Odbor dopravy" sheetId="31" r:id="rId31"/>
    <sheet name="Odbor školství" sheetId="32" r:id="rId32"/>
    <sheet name="projekt MAP II" sheetId="33" r:id="rId33"/>
    <sheet name="projekt Primas P13" sheetId="34" state="hidden" r:id="rId34"/>
    <sheet name="Odbor občansko -  správní" sheetId="35" r:id="rId35"/>
    <sheet name="Odbor životního prostředí" sheetId="36" r:id="rId36"/>
    <sheet name="Projekty OŽP" sheetId="37" state="hidden" r:id="rId37"/>
    <sheet name="Odbor soc. péče " sheetId="38" r:id="rId38"/>
    <sheet name="Proj. Společná adresa P.13" sheetId="39" r:id="rId39"/>
    <sheet name="proj. Obec přátelská rodině" sheetId="40" r:id="rId40"/>
    <sheet name="Odbor hospodářské správy" sheetId="41" r:id="rId41"/>
    <sheet name="Odbor informatiky" sheetId="42" r:id="rId42"/>
    <sheet name="Příspěvky ostatních organizací" sheetId="43" r:id="rId43"/>
    <sheet name="Příspěvky PO - MŠ" sheetId="44" r:id="rId44"/>
    <sheet name="Příspěvky PO - ZŠ" sheetId="45" r:id="rId45"/>
    <sheet name="Investiční výdaje celkem" sheetId="46" r:id="rId46"/>
    <sheet name="Odb. maj., byt. a inv. - inv.v." sheetId="47" r:id="rId47"/>
    <sheet name="Odbor školství - inv. v." sheetId="48" r:id="rId48"/>
    <sheet name="Tran.zříz.přísp.org.- inv.v." sheetId="49" r:id="rId49"/>
    <sheet name="Odbor informatiky - inv. v" sheetId="50" r:id="rId50"/>
    <sheet name="Odbor život. prostř. - inv. v." sheetId="51" r:id="rId51"/>
    <sheet name="Odbor hosp.správy - inv. v." sheetId="52" r:id="rId52"/>
    <sheet name="Odbor kanc. tajem. - inv. v" sheetId="53" r:id="rId53"/>
    <sheet name="Oblast kult.t.a s.čin - inv.v." sheetId="54" r:id="rId54"/>
    <sheet name="Bytový fond - inv. v." sheetId="55" r:id="rId55"/>
    <sheet name="List2" sheetId="56" r:id="rId56"/>
    <sheet name="List3" sheetId="57" r:id="rId57"/>
  </sheets>
  <definedNames>
    <definedName name="_xlnm.Print_Area" localSheetId="16">'Kancelář tajemníka úřadu'!$A$1:$K$153</definedName>
    <definedName name="_xlnm.Print_Area" localSheetId="37">'Odbor soc. péče '!$A$1:$K$152</definedName>
    <definedName name="_xlnm.Print_Area" localSheetId="47">'Odbor školství - inv. v.'!$A$1:$K$34</definedName>
    <definedName name="_xlnm.Print_Area" localSheetId="5">'Přijaté transfery'!$A$1:$G$32</definedName>
    <definedName name="_xlnm.Print_Area" localSheetId="4">'Sumarizace příjmů a výdajů'!$A$1:$F$30</definedName>
  </definedNames>
  <calcPr calcMode="manual" fullCalcOnLoad="1"/>
</workbook>
</file>

<file path=xl/sharedStrings.xml><?xml version="1.0" encoding="utf-8"?>
<sst xmlns="http://schemas.openxmlformats.org/spreadsheetml/2006/main" count="3281" uniqueCount="1053">
  <si>
    <t xml:space="preserve">Volba prezidenta republiky (str. 33) </t>
  </si>
  <si>
    <t xml:space="preserve">vytvořená neinvestiční rezerva </t>
  </si>
  <si>
    <t>VÝDAJE</t>
  </si>
  <si>
    <t>Třída    8 - financování</t>
  </si>
  <si>
    <t>CELKEM  VÝDAJE (včetně financování)</t>
  </si>
  <si>
    <t>PŘIJATÉ TRANSFERY</t>
  </si>
  <si>
    <t>DAŇOVÉ PŘÍJMY</t>
  </si>
  <si>
    <t>NEDAŇOVÉ PŘÍJMY</t>
  </si>
  <si>
    <t>INVESTIČNÍ  PŘÍJMY</t>
  </si>
  <si>
    <t>CELKEM PŘÍJMY</t>
  </si>
  <si>
    <t>TŘÍDA 8 - FINANCOVÁNÍ</t>
  </si>
  <si>
    <t>ÚHRNEM PŘÍJMY</t>
  </si>
  <si>
    <t>NEINVESTIČNÍ VÝDAJE</t>
  </si>
  <si>
    <t>Povinné poj.na veřejné zdravotní pojištění</t>
  </si>
  <si>
    <t>Platby daní a poplatků</t>
  </si>
  <si>
    <t>Opravy a udržování</t>
  </si>
  <si>
    <t>Ochranné pomůcky</t>
  </si>
  <si>
    <t>DAŇOVÉ PŘÍJMY CELKEM</t>
  </si>
  <si>
    <t>v tis. Kč</t>
  </si>
  <si>
    <t>V Ý D A J E  -  K A P I T O L Y</t>
  </si>
  <si>
    <t>druh
výdajů</t>
  </si>
  <si>
    <t>Text</t>
  </si>
  <si>
    <t xml:space="preserve">          01 - Rozvoj obce - celkem</t>
  </si>
  <si>
    <t>neinvestiční</t>
  </si>
  <si>
    <t>celkem</t>
  </si>
  <si>
    <t>Konzultační, poradenské a právní služby</t>
  </si>
  <si>
    <t>Nákup ostatních služeb</t>
  </si>
  <si>
    <t>Kancelář starosty - sekretariát</t>
  </si>
  <si>
    <t>Léky a zdravotnický materiál</t>
  </si>
  <si>
    <t>Platby daní a poplatků státnímu rozpočtu</t>
  </si>
  <si>
    <t>Převody z vlast. fondů hospodářské činnosti</t>
  </si>
  <si>
    <t xml:space="preserve"> TRANSFERY CELKEM</t>
  </si>
  <si>
    <t>Investiční dar</t>
  </si>
  <si>
    <t>INVESTIČNÍ PŘÍJMY CELKEM</t>
  </si>
  <si>
    <t>Příjmy z úroků</t>
  </si>
  <si>
    <t>Přijaté nekapitálové příspěvky a náhrady</t>
  </si>
  <si>
    <t>Pol</t>
  </si>
  <si>
    <t>Ostatní povinné pojistné hrazené zaměstnavatelem</t>
  </si>
  <si>
    <t>Nákup materiálu</t>
  </si>
  <si>
    <t>Ostatní poskytované zálohy a jistiny</t>
  </si>
  <si>
    <t>11.</t>
  </si>
  <si>
    <t>ORJ 117</t>
  </si>
  <si>
    <t>ORJ 933</t>
  </si>
  <si>
    <t>ORJ 634</t>
  </si>
  <si>
    <t>ORJ 943</t>
  </si>
  <si>
    <t>ORJ 1005</t>
  </si>
  <si>
    <t>ORJ 317</t>
  </si>
  <si>
    <t>ORJ 817</t>
  </si>
  <si>
    <t>ORJ 646</t>
  </si>
  <si>
    <t>ORJ 946</t>
  </si>
  <si>
    <t>ORJ 725</t>
  </si>
  <si>
    <t>ORJ 926</t>
  </si>
  <si>
    <t>Ostatní neinv. transfery obyvatelstvu</t>
  </si>
  <si>
    <t>ORJ 905</t>
  </si>
  <si>
    <t>Nájemné</t>
  </si>
  <si>
    <t xml:space="preserve">Zahrnuje příjmy z přijatých úroků na běžných bankovních účtech v hlavní činnosti. </t>
  </si>
  <si>
    <t>ZŠ Janského 2189</t>
  </si>
  <si>
    <t>ZŠ Klausova 2450</t>
  </si>
  <si>
    <t>ZŠ Kuncova 1580</t>
  </si>
  <si>
    <t>ZŠ Mládí 135</t>
  </si>
  <si>
    <t>Služby peněžních ústavů</t>
  </si>
  <si>
    <t>Služby telekomunikací a radiokomunikací</t>
  </si>
  <si>
    <t>Drobný hmotný dlouhodobý majetek</t>
  </si>
  <si>
    <t>Pohonné hmoty a maziva</t>
  </si>
  <si>
    <t>OKS - odd. tisku a informací</t>
  </si>
  <si>
    <t>OKS - odd.organiz.administrativní</t>
  </si>
  <si>
    <t>Povinné poj.na soc.zab.a přísp.na st.pol.zaměstn.</t>
  </si>
  <si>
    <t>Odbor majet., byt. a investiční</t>
  </si>
  <si>
    <t xml:space="preserve">II. Rozbor hospodaření zdaňované činnosti MČ Praha 13 včetně správcovských firem </t>
  </si>
  <si>
    <t>Odbor školství - investiční výdaje</t>
  </si>
  <si>
    <t>Nákup ostatních služeb - rozhlas a televize</t>
  </si>
  <si>
    <t>MŠ Klausova 2449</t>
  </si>
  <si>
    <t>*) za výpisy ze živnost., obchod. rejstříku a katastru nemovitostí</t>
  </si>
  <si>
    <t>PŘÍSPĚVKY PO - MŠ</t>
  </si>
  <si>
    <t>Odbor občansko-správní</t>
  </si>
  <si>
    <t>Služby školení a vzdělávání</t>
  </si>
  <si>
    <t>Služby pošt</t>
  </si>
  <si>
    <t>Nákup kolků</t>
  </si>
  <si>
    <t>1.</t>
  </si>
  <si>
    <t>2.</t>
  </si>
  <si>
    <t>4.</t>
  </si>
  <si>
    <t>z toho:                        ORJ 820 (bytový fond, *)</t>
  </si>
  <si>
    <t>Místní správa</t>
  </si>
  <si>
    <t xml:space="preserve">          10 - Pokladní správa - celkem</t>
  </si>
  <si>
    <t>neinvestiční příspěvky základním a mateřským školám</t>
  </si>
  <si>
    <t>Výsledky hospodaření zdaňované činnosti  MČ Praha 13 - tabulka</t>
  </si>
  <si>
    <t>Rozbor hospodaření správcovských firem</t>
  </si>
  <si>
    <t>Výsledky hospodaření správcovských firem - tabulka</t>
  </si>
  <si>
    <t xml:space="preserve">Komentář k bytovému a nebytovému fondu a poliklinikám </t>
  </si>
  <si>
    <t>NEDAŇOVÉ PŘÍJMY CELKEM</t>
  </si>
  <si>
    <t>ORJ 900 (odbor soc. péče a zdravotnictví, str. 53)</t>
  </si>
  <si>
    <t>odbor sociální péče a zdravotnictví (neinvestiční transfer z MHMP v oblasti sociálních služeb)</t>
  </si>
  <si>
    <t>Odbor majetkový, bytový a investiční  - investiční výdaje</t>
  </si>
  <si>
    <t>Budovy, haly a stavby</t>
  </si>
  <si>
    <t>Odbor informatiky - investiční výdaje</t>
  </si>
  <si>
    <r>
      <t xml:space="preserve">Správní poplatky </t>
    </r>
    <r>
      <rPr>
        <sz val="8"/>
        <rFont val="Arial CE"/>
        <family val="2"/>
      </rPr>
      <t xml:space="preserve"> *)</t>
    </r>
  </si>
  <si>
    <t>Třída 2 - NEDAŇOVÉ PŘÍJMY C E L K E M</t>
  </si>
  <si>
    <t>T ř í d a   3</t>
  </si>
  <si>
    <t>Přijaté dary na investice</t>
  </si>
  <si>
    <t>Třída 3 - INVESTIČNÍ PŘÍJMY C E L K E M</t>
  </si>
  <si>
    <t>VLASTNÍ  PŘÍJMY  CELKEM (třída 1 - 3)</t>
  </si>
  <si>
    <t>T ř í d a  4</t>
  </si>
  <si>
    <t>*) vydání stavebního povolení a územního rozhodnutí</t>
  </si>
  <si>
    <t>*) vydání živnostenských listů a koncesí</t>
  </si>
  <si>
    <t>*) lovecké a rybářské lístky</t>
  </si>
  <si>
    <t>ORJ 617</t>
  </si>
  <si>
    <t>OKT - Sociální fond zaměstnavatele</t>
  </si>
  <si>
    <t>OOS - Fond občanských obřadů</t>
  </si>
  <si>
    <t>Příjmy podle tříd</t>
  </si>
  <si>
    <t>Výdaje podle kapitol</t>
  </si>
  <si>
    <t>SUMARIZACE příjmů a výdajů</t>
  </si>
  <si>
    <t>Přijaté transfery</t>
  </si>
  <si>
    <t>Daňové příjmy</t>
  </si>
  <si>
    <t>Nedaňové příjmy</t>
  </si>
  <si>
    <t>Investiční příjmy</t>
  </si>
  <si>
    <t>ZŠ Trávníčkova 1744</t>
  </si>
  <si>
    <t>Studená voda</t>
  </si>
  <si>
    <t>Teplo</t>
  </si>
  <si>
    <t>Elektrická energie</t>
  </si>
  <si>
    <t>Knihy, učební pomůcky a tisk</t>
  </si>
  <si>
    <t>MŠ Ovčí Hájek 2177</t>
  </si>
  <si>
    <t>MŠ Podpěrova 1880</t>
  </si>
  <si>
    <t>MŠ Vlasákova 955</t>
  </si>
  <si>
    <t>CELKEM VÝDAJE</t>
  </si>
  <si>
    <t xml:space="preserve">                                z toho: </t>
  </si>
  <si>
    <t>Bytové hospodářství</t>
  </si>
  <si>
    <t>Pohřebnictví</t>
  </si>
  <si>
    <t>bydlení azylantovi</t>
  </si>
  <si>
    <t>Odbor osobních dokladů a evidence obyvatel</t>
  </si>
  <si>
    <t>Správní poplatky (cestovní doklady) *)</t>
  </si>
  <si>
    <t>Správní poplatky (občanské průkazy) *)</t>
  </si>
  <si>
    <t>Celkem</t>
  </si>
  <si>
    <t>*) za cest. pasy a obč. průkazy</t>
  </si>
  <si>
    <t>MŠ Mohylová 1964</t>
  </si>
  <si>
    <t>Ostatní přijaté vratky transferů</t>
  </si>
  <si>
    <t>ORJ 925</t>
  </si>
  <si>
    <t>10.</t>
  </si>
  <si>
    <t>Odbor</t>
  </si>
  <si>
    <t>MŠ Mezi Školami 2323</t>
  </si>
  <si>
    <t>MŠ Mezi Školami 2482</t>
  </si>
  <si>
    <t>ZŠ Mezi Školami 2322</t>
  </si>
  <si>
    <t>Oddělení majetkové - investiční výdaje</t>
  </si>
  <si>
    <t>ZŠ prof. O. Chlupa, Fingerova 2186</t>
  </si>
  <si>
    <t>Oblast kulturních, tělovýchovných a sport. činností</t>
  </si>
  <si>
    <t>OBSAH</t>
  </si>
  <si>
    <t>Oddělení investiční - investiční výdaje</t>
  </si>
  <si>
    <t>Místní  správa</t>
  </si>
  <si>
    <t>Odbor životního prostředí - investiční výdaje</t>
  </si>
  <si>
    <t>Poskytnuté neinvestiční příspěvky a náhrady</t>
  </si>
  <si>
    <t>Prádlo, oděv a obuv</t>
  </si>
  <si>
    <t>INVESTIČNÍ VÝDAJE</t>
  </si>
  <si>
    <t>ÚHRNEM VÝDAJE</t>
  </si>
  <si>
    <t xml:space="preserve">           transfery cizí</t>
  </si>
  <si>
    <t>Kancelář starosty</t>
  </si>
  <si>
    <t>Odbor ekonomický</t>
  </si>
  <si>
    <t>Odbor školství</t>
  </si>
  <si>
    <t>Odbor životního prostředí</t>
  </si>
  <si>
    <t>Odbor hospodářské správy</t>
  </si>
  <si>
    <t>22.</t>
  </si>
  <si>
    <t>Odbor informatiky</t>
  </si>
  <si>
    <t>Příspěvky PO - MŠ</t>
  </si>
  <si>
    <t>Příspěvky PO - ZŠ</t>
  </si>
  <si>
    <t>Popis položky</t>
  </si>
  <si>
    <t>MŠ Horákova 2064</t>
  </si>
  <si>
    <t>MŠ Hostinského 1534</t>
  </si>
  <si>
    <t>MŠ Husníkova 2076</t>
  </si>
  <si>
    <t>Potraviny</t>
  </si>
  <si>
    <t>ORJ 143</t>
  </si>
  <si>
    <t>Odbor legislativně - právní</t>
  </si>
  <si>
    <t>Oblast kult.,tělov. a sport. činnost</t>
  </si>
  <si>
    <t>Nákup materiálu j.n.</t>
  </si>
  <si>
    <t xml:space="preserve">Jedná se o sankce za porušení obecně závazných předpisů v souvislosti s činností odboru (za pokuty a přestupky dle přestupkového zákona, za pořádkové pokuty, za nedostavení se k jednání). </t>
  </si>
  <si>
    <t xml:space="preserve">Třída  1 - DAŇOVÉ PŘÍJMY  C E L K E M   </t>
  </si>
  <si>
    <t>T ř í d a   2</t>
  </si>
  <si>
    <t xml:space="preserve">Pokuty </t>
  </si>
  <si>
    <t xml:space="preserve">Ostatní příjmy </t>
  </si>
  <si>
    <t>Nákup ostatních služeb - časopis STOP</t>
  </si>
  <si>
    <t>Příloha - správcovské firmy souhrnně (komentáře a tabulky)</t>
  </si>
  <si>
    <t>Správní poplatky *)</t>
  </si>
  <si>
    <t>Kancelář starosty - oddělení tisku a informací</t>
  </si>
  <si>
    <t>Odbor hospodářské správy - požární ochrana ÚMČ Praha 13</t>
  </si>
  <si>
    <t>MŠ Trávníčkova 1747</t>
  </si>
  <si>
    <t>MŠ Vlachova 1501</t>
  </si>
  <si>
    <t>MŠ Zázvorkova 1994</t>
  </si>
  <si>
    <t>PŘÍSPĚVKY PO - ZŠ</t>
  </si>
  <si>
    <t>MŠ Běhounkova 2474</t>
  </si>
  <si>
    <t xml:space="preserve"> </t>
  </si>
  <si>
    <t xml:space="preserve">          09 - Vnitřní  správa  -  celkem</t>
  </si>
  <si>
    <t xml:space="preserve">Zastupitelstva obcí                                                </t>
  </si>
  <si>
    <t>Sankční platby přijaté od jiných subjektů</t>
  </si>
  <si>
    <t>Položka</t>
  </si>
  <si>
    <t>PŘÍSPĚVKY OSTATNÍCH PO</t>
  </si>
  <si>
    <t>Bytový fond</t>
  </si>
  <si>
    <t>Odbor dopravy</t>
  </si>
  <si>
    <t>Odbor živnostenský</t>
  </si>
  <si>
    <t>Středisko sociálních služeb</t>
  </si>
  <si>
    <t>Ostatní neinvestiční transfery obyvatelstvu</t>
  </si>
  <si>
    <t>MŠ Chlupova 1798</t>
  </si>
  <si>
    <t>MŠ Chlupova 1799</t>
  </si>
  <si>
    <t>T ř í d a  1</t>
  </si>
  <si>
    <t>investiční</t>
  </si>
  <si>
    <t>Úhrady sankcí jiným rozpočtům</t>
  </si>
  <si>
    <t>Seznam zkratek</t>
  </si>
  <si>
    <t>Poplatek  ze psů</t>
  </si>
  <si>
    <t>Poplatek za užívání veřej. prostranství</t>
  </si>
  <si>
    <t>Poplatek ze vstupného</t>
  </si>
  <si>
    <t>Ostatní nákupy j.n.</t>
  </si>
  <si>
    <t>Ostatní osobní výdaje</t>
  </si>
  <si>
    <t>Nákup ostatních paliv a energie</t>
  </si>
  <si>
    <t xml:space="preserve">Nájemné </t>
  </si>
  <si>
    <t>I.  Rozpočet hlavní činnosti</t>
  </si>
  <si>
    <t>Odbor majetkový, bytový a investiční</t>
  </si>
  <si>
    <t>Nespecifikované rezervy</t>
  </si>
  <si>
    <t>Programové vybavení</t>
  </si>
  <si>
    <t>MŠ Herčíkova 2190</t>
  </si>
  <si>
    <t>Cestovné (tuzemské i zahraniční)</t>
  </si>
  <si>
    <t>Pohoštění</t>
  </si>
  <si>
    <t>Věcné dary</t>
  </si>
  <si>
    <t>ZŠ Brdičkova 1878</t>
  </si>
  <si>
    <t>ZŠ Bronzová 2027</t>
  </si>
  <si>
    <t>Výsledky hospodaření zdaňované činnosti MČ Praha 13  včetně správcovských firem - tabulka</t>
  </si>
  <si>
    <t>23.</t>
  </si>
  <si>
    <t>Účastnické poplatky na konference</t>
  </si>
  <si>
    <t>Služby telekomunikací a radiokomunik.</t>
  </si>
  <si>
    <t>Nájemné za nájem s právem koupě</t>
  </si>
  <si>
    <t>Odměny členů zastupitelstev obcí a krajů</t>
  </si>
  <si>
    <t>Platy zaměstnanců v pracovním poměru</t>
  </si>
  <si>
    <t>Odstupné</t>
  </si>
  <si>
    <t>3.</t>
  </si>
  <si>
    <t>Orj</t>
  </si>
  <si>
    <t>OdPa</t>
  </si>
  <si>
    <t>Úroky vlastní</t>
  </si>
  <si>
    <t>Poplatek za užívání veřejn. prostranství</t>
  </si>
  <si>
    <t>Poplatky ze vstupného</t>
  </si>
  <si>
    <t>Důvodová zpráva k rozborům</t>
  </si>
  <si>
    <t>Ostatní příspěvkové organizace</t>
  </si>
  <si>
    <t>Platby daní a poplatků SR</t>
  </si>
  <si>
    <t>Dům dětí a mládeže (DDM)</t>
  </si>
  <si>
    <t>Oblast kulturních, tělovýchovných a sportovních činností</t>
  </si>
  <si>
    <t>Správní poplatky  (Czech Point) *)</t>
  </si>
  <si>
    <t>OKT - odd. pers.a platové</t>
  </si>
  <si>
    <t>OKT - odd. pers.a platové (mzdy)</t>
  </si>
  <si>
    <t>Bytový fond - investiční výdaje</t>
  </si>
  <si>
    <t>Náhrady mezd v době nemoci</t>
  </si>
  <si>
    <t>Odbor školství  - investiční výdaje</t>
  </si>
  <si>
    <t>OHS - požární ochrana</t>
  </si>
  <si>
    <t>Skutečnost</t>
  </si>
  <si>
    <t>SR tis. Kč</t>
  </si>
  <si>
    <t>UR tis. Kč</t>
  </si>
  <si>
    <t>Skutečnost tis. Kč</t>
  </si>
  <si>
    <t>S/SR %</t>
  </si>
  <si>
    <t>S/UR %</t>
  </si>
  <si>
    <t>24.</t>
  </si>
  <si>
    <t>MŠ Husníkova 2075</t>
  </si>
  <si>
    <t xml:space="preserve">Komentář SSS </t>
  </si>
  <si>
    <t>Odbor majetkový, bytový a investiční - investiční výdaje</t>
  </si>
  <si>
    <t>Třída 8 - financování</t>
  </si>
  <si>
    <t>PŘÍJMY (třída 1 - 4)</t>
  </si>
  <si>
    <t>Bytový  fond - investiční výdaje</t>
  </si>
  <si>
    <t xml:space="preserve">IKON </t>
  </si>
  <si>
    <t xml:space="preserve">          02 - Městská infrastruktura - celkem</t>
  </si>
  <si>
    <t xml:space="preserve">                              </t>
  </si>
  <si>
    <t>Rekreační objekt Kozel</t>
  </si>
  <si>
    <t>Správní poplatky</t>
  </si>
  <si>
    <t>5.</t>
  </si>
  <si>
    <t>6.</t>
  </si>
  <si>
    <t>Odbor stavební</t>
  </si>
  <si>
    <t>7.</t>
  </si>
  <si>
    <t>8.</t>
  </si>
  <si>
    <t>Transfery cizí</t>
  </si>
  <si>
    <t>Transfery vlastní</t>
  </si>
  <si>
    <t>Odbor občansko - správní  (Fond občanských obřadů)</t>
  </si>
  <si>
    <t>Nadpis</t>
  </si>
  <si>
    <t>INVESTIČNÍ VÝDAJE CELKEM</t>
  </si>
  <si>
    <t>Tabulka - SSS</t>
  </si>
  <si>
    <t>P Ř Í J M Y - T Ř Í D Y</t>
  </si>
  <si>
    <t>Org</t>
  </si>
  <si>
    <t>Uz</t>
  </si>
  <si>
    <t>Popis Pol</t>
  </si>
  <si>
    <t xml:space="preserve">          05 - Zdravotnictví a sociální oblast - celkem</t>
  </si>
  <si>
    <t>Sociální oblast</t>
  </si>
  <si>
    <t>MŠ Běhounkova 2300</t>
  </si>
  <si>
    <t>Odbor občansko - správní</t>
  </si>
  <si>
    <t>CELKEM</t>
  </si>
  <si>
    <t>Správní poplatky (matrika) *)</t>
  </si>
  <si>
    <t>*) za ověřování, za způsobilost k manželství, za osvědčení o st. občanství, za potvrzení o pobytu osob, za nahlédnutí do matrik</t>
  </si>
  <si>
    <t>Třída  4 - TRANSFERY   C E L K E M</t>
  </si>
  <si>
    <t>PŘÍJMY CELKEM</t>
  </si>
  <si>
    <t>NEINVESTIČNÍ VÝDAJE CELKEM</t>
  </si>
  <si>
    <t>ZŠ Mohylová 1963</t>
  </si>
  <si>
    <t>Odbor legislativně právní (veř. zak.)</t>
  </si>
  <si>
    <t>12.</t>
  </si>
  <si>
    <t>13.</t>
  </si>
  <si>
    <t>14.</t>
  </si>
  <si>
    <t>15.</t>
  </si>
  <si>
    <t>16.</t>
  </si>
  <si>
    <t>17.</t>
  </si>
  <si>
    <t>18.</t>
  </si>
  <si>
    <t>19.</t>
  </si>
  <si>
    <t>20.</t>
  </si>
  <si>
    <t>21.</t>
  </si>
  <si>
    <t xml:space="preserve">          03 - Doprava - celkem</t>
  </si>
  <si>
    <t xml:space="preserve">investiční </t>
  </si>
  <si>
    <t>Školství</t>
  </si>
  <si>
    <t xml:space="preserve">          07 - Bezpečnost - celkem</t>
  </si>
  <si>
    <t>Požární ochrana</t>
  </si>
  <si>
    <t xml:space="preserve">neinvestiční </t>
  </si>
  <si>
    <t xml:space="preserve">          08 - Hospodářství  - celkem</t>
  </si>
  <si>
    <t>Kultura</t>
  </si>
  <si>
    <t>Jedná se o poplatek za vyhotovení výpisů ze živnostenského a obchodního rejstříku, z rejstříku trestů a za výpisy z katastrálního úřadu.</t>
  </si>
  <si>
    <t>Kancelář starosty - oddělení organizačně - administrativní</t>
  </si>
  <si>
    <t>III. b) Rozbor hospodaření Střediska sociálních služeb</t>
  </si>
  <si>
    <t>Základní školy - obsah a tabulky</t>
  </si>
  <si>
    <t>Mateřské školy - obsah a tabulky</t>
  </si>
  <si>
    <t>volba prezidenta republiky (výdaje na organiz.-technické zabezpečení voleb prezidenta republiky, byly čerpány na odboru kanceláře tajemnice, odborech školství a hospodář. správy)</t>
  </si>
  <si>
    <t>Výpočetní technika</t>
  </si>
  <si>
    <t>I. Rozbor hospodaření hlavní činnosti podle tříd a kapitol, podrobný tabulkový přehled</t>
  </si>
  <si>
    <t>z toho: ORJ  680 (oblast kul.,těl. a sport.čin., str. 69)</t>
  </si>
  <si>
    <t>neinvestiční rezerva vytvořená z VHP</t>
  </si>
  <si>
    <t>Daň z nemovitých věcí *)</t>
  </si>
  <si>
    <t>Daň z nemovitých věcí</t>
  </si>
  <si>
    <t>.</t>
  </si>
  <si>
    <t>odbor ekonomický (transfer pro SK hala Lužiny na rekonstr. palubové podlahy a tepelným rozvodů a pro HC Kert Park Praha na nákup UNIMO buněk a nové tabule časomíry)</t>
  </si>
  <si>
    <t>III. a) Rozbor hospodaření příspěvkových organizací - ZŠ, MŠ, DDM, RO Kozel</t>
  </si>
  <si>
    <t>Příloha č. 1 - Rozvaha</t>
  </si>
  <si>
    <t>Příloha č. 2 - Výkaz zisků a ztráty</t>
  </si>
  <si>
    <t>Příloha č. 4 - Přehled o změnách vlastního kapitálu</t>
  </si>
  <si>
    <t>Příloha č. 3 - Přehled o peněžních tocích</t>
  </si>
  <si>
    <t>Rozbor hospodaření zdaňované činnosti MČ Praha 13 včetně správcovských firem</t>
  </si>
  <si>
    <t xml:space="preserve">Zdaňovaná činnost MČ Praha 13 </t>
  </si>
  <si>
    <t>Neinv.transfery spolkům</t>
  </si>
  <si>
    <t>Zprac.dat a služby souv.s inf.a telek.techno.</t>
  </si>
  <si>
    <t>Poskytnuté náhrady</t>
  </si>
  <si>
    <t>25.</t>
  </si>
  <si>
    <t>ORJ 517</t>
  </si>
  <si>
    <t>ORJ 118</t>
  </si>
  <si>
    <t>odbor majet.,byt. a invest. (na oplocení hřišť a areálů ve správě MČ Praha 13)</t>
  </si>
  <si>
    <t>odbor majet., byt. a invest. (na úhradu kamerového systému)</t>
  </si>
  <si>
    <t>kancelář starosty - odd. organiz. administrativní (pohoštění při zasedáních rady a zastupitelstva)</t>
  </si>
  <si>
    <t>Neinvestiční přijaté transfery ze SR</t>
  </si>
  <si>
    <t>Převody z vlast.fondů hosp. činnosti (ZČ)</t>
  </si>
  <si>
    <t xml:space="preserve">          04 - Školství, mládež a sport - celkem   </t>
  </si>
  <si>
    <t xml:space="preserve">          06 - Kultura a cestovní ruch  -  celkem             </t>
  </si>
  <si>
    <t>OKT - ref. krizového řízení</t>
  </si>
  <si>
    <t>OHS - autoprovoz</t>
  </si>
  <si>
    <t>Odbor hospodářské správy - autoprovoz</t>
  </si>
  <si>
    <t xml:space="preserve">Odbor sociální péče </t>
  </si>
  <si>
    <t>Oddělení majetkové a investiční</t>
  </si>
  <si>
    <t>Agenda 21</t>
  </si>
  <si>
    <t>Výbory a komise</t>
  </si>
  <si>
    <t>Ostatní platy</t>
  </si>
  <si>
    <t>Dary obyvatelstvu</t>
  </si>
  <si>
    <t>Odbor životního prostředí - Revitalizace hřiště Petržílkova</t>
  </si>
  <si>
    <t>Převody mezi HMP a MČ</t>
  </si>
  <si>
    <t>26.</t>
  </si>
  <si>
    <t>Projekty odboru životního prostředí</t>
  </si>
  <si>
    <t>Neinvestiční rezerva z výherních hracích přístrojů</t>
  </si>
  <si>
    <t>Neinvestiční rezerva z VHP</t>
  </si>
  <si>
    <t>Neinvestiční přijaté transfery ze SR (ZJ 900)</t>
  </si>
  <si>
    <t>Ostatní přijaté transfery ze SR</t>
  </si>
  <si>
    <t>Neinvestiční přijaté transfery od HMP (ZJ 921)</t>
  </si>
  <si>
    <t>Ostatní přijaté transfery od HMP</t>
  </si>
  <si>
    <t>odbor majet., byt. a invest. (zajištění správy, oprav a provozu sportovních a kulturních zařízení včetně veřejných WC ve správě MČ Praha 13, pronájem pozemku, platby daní a poplatků, spotřeba vody na veřejném WC)</t>
  </si>
  <si>
    <t>odbor majet.,byt. a invest. (monitorovací zpráva na akci Zateplení objektu tělocvičny Kovářova)</t>
  </si>
  <si>
    <t>odbor majet., byt. a invest. (doplatek za stavební práce na akci Zateplení objektu kina K Vidouli)</t>
  </si>
  <si>
    <t>vratka dotace - Digitalizace archivu stavebního úřadu</t>
  </si>
  <si>
    <t>odbor hospodářské správy (provozní výdaje na radnici včetně energií, služeb, poštovného, telefonních poplatků, úklidu, vybavení úřadu, nákup ochranných nápojů, kancelářského materiálu, odborných publikací, doplnění lékárniček, provozní výdaje klubů seniorů Přecechtělova 2229 a Heranova 1547 - voda, teplo a elektřina)</t>
  </si>
  <si>
    <t>odbor majet., byt. a invest. (vratka dotace - projekt Zpět do práce po rodičovské dovolené s MČ Praha 13)</t>
  </si>
  <si>
    <t>str.58</t>
  </si>
  <si>
    <t>Jedná se o nevyčerpané dotační prostředky na projekt EU Revitalizace hřiště Petržílkova (CZ.2.16/2.1.00/23531). Tyto finanční prostředky budou dle pokynu MHMP vráceny zpět na účet hl. m. Prahy. Vratky byly vypočteny na základě závěrečné administrace projektu.</t>
  </si>
  <si>
    <t>Projekty OŽP</t>
  </si>
  <si>
    <t xml:space="preserve">           ORJ 117 (odbor majet., byt a invest., str. 72)</t>
  </si>
  <si>
    <t>ORJ 260 (odbor živ. prostředí, str. 57)</t>
  </si>
  <si>
    <t>ORJ 405 (neinv. rezerva z VHP, str. 39)</t>
  </si>
  <si>
    <t xml:space="preserve">           ORJ 418 (odbor majet., byt a invest., str. 40)</t>
  </si>
  <si>
    <t>ORJ 618 (odbor majet., byt. a invest., str. 72)</t>
  </si>
  <si>
    <t xml:space="preserve">                                    ORJ 902 (vratka dotace, str. 20)</t>
  </si>
  <si>
    <t>ORJ 1018 (odbor majet., byt. a invest., str. 40)</t>
  </si>
  <si>
    <t>ORJ 1055 (vratka dotace, str. 58)</t>
  </si>
  <si>
    <t>odbor majet., byt. a invest. (vratka dotace - projekty Zateplení objektu kina K Vidouli a Zateplení objektu tělocvičny Kovářova)</t>
  </si>
  <si>
    <t>Jedná se o nevyčerpané dotační prostředky na projekt EU Revitalizace zeleně ve vnitrobloku  P13 (CZ.2.16/2.1.00/20515). Tyto finanční prostředky budou dle pokynu MHMP vráceny zpět na účet hl. m. Prahy ve 2. čtvrtletí 2016. Celková částka vrácení k je ve výši 6 275 200 Kč. Předpokládaná suma finančních prostředků na realizaci projektu vycházela z projektových rozpočtů. Smlouva o financování projektu s MHMP vycházela z těchto předpokladů. Ve výběrovém řízení na stavební práce byla vítězná nabídka výrazně nižší než byl původní finanční odhad v rozpočtu projektové dokumentace, a proto nebyly dotační prostředky vyčerpány.</t>
  </si>
  <si>
    <t>Finanční protředky jsou určeny na úhradu výdajů v rámci projektu EU Revitalizace veřejného prostranství P13 (CZ.2.16/2.1.00/20514) v roce 2016.</t>
  </si>
  <si>
    <t>Příloha č. 5 - Příloha</t>
  </si>
  <si>
    <t>Příloha č. 6 - 120 - Přehled pro hodnocení plnění rozpočtu</t>
  </si>
  <si>
    <t>projekty OŽP - Revit.veřejn.prostr., Revit.zeleně ve vnitr., Revit. hřiště Petržílkova</t>
  </si>
  <si>
    <t xml:space="preserve">Dům dětí a mládeže (DDM)  </t>
  </si>
  <si>
    <t>Dům dětí a mládeže</t>
  </si>
  <si>
    <t>*) zahrnuje daň podle zákona o dani z nemovitých věcí</t>
  </si>
  <si>
    <t>Odbor životního prostředí - Revitalizace veřejného prostranství P13</t>
  </si>
  <si>
    <t>Odbor životního prostředí - Revitalizace zeleně ve vnitrobloku P13</t>
  </si>
  <si>
    <t>Odbor majetk., bytový a investiční</t>
  </si>
  <si>
    <t>Teplá voda</t>
  </si>
  <si>
    <t>Kancelář tajemníka - referát krizového řízení</t>
  </si>
  <si>
    <t>Kancelář tajemníka - oddělení personální a platové (mzdy)</t>
  </si>
  <si>
    <t>Kancelář tajemníka - oddělení personální a platové</t>
  </si>
  <si>
    <t>Kancelář tajemníka - sociální fond zaměstnavatele</t>
  </si>
  <si>
    <t xml:space="preserve">Kancelář tajemníka - sekretariát </t>
  </si>
  <si>
    <t>Kancelář tajemníka úřadu</t>
  </si>
  <si>
    <t>Kancelář tajemníka</t>
  </si>
  <si>
    <t>Kancelář tajemníka úřadu - sekretariát</t>
  </si>
  <si>
    <t xml:space="preserve">Kancelář tajemníka - referát e-governmentu </t>
  </si>
  <si>
    <t>Kancelář tajemníka - oddělení projektových řízení</t>
  </si>
  <si>
    <t>OKT - ref. e-governmentu</t>
  </si>
  <si>
    <t>OKT - odd. projektových řízení</t>
  </si>
  <si>
    <t>27.</t>
  </si>
  <si>
    <t>ORJ 935</t>
  </si>
  <si>
    <t>Městské části je poukazováno prostřednictvím HMP 100% inkaso daně z nemovitých věcí skutečně vybrané za nemovitosti na území příslušné městské části. Správcem daně je finanční úřad.</t>
  </si>
  <si>
    <t xml:space="preserve">          </t>
  </si>
  <si>
    <t>odbor majet.,byt. a invest. (na akci Revitalizace veřejné zeleně MČ Praha 13 a na akci Revitalizace veřejného prostoru Velká Ohrada)</t>
  </si>
  <si>
    <t xml:space="preserve">schválené dotace pro volný čas a akce v rámci zájmové činnosti mládeže </t>
  </si>
  <si>
    <t>kancelář tajemníka úřadu - ref. e-governmentu a odd. projektových řízení (dálkový přístup do katastru nemovitostí a spoluúčast, případně předfinancování projektů z fondů EU)</t>
  </si>
  <si>
    <t>kancelář tajemníka úřadu - oddělení platové</t>
  </si>
  <si>
    <t>2328-9</t>
  </si>
  <si>
    <t>Neidentif.příjmy-Ost.nedaň.příjmy jinde nezař.</t>
  </si>
  <si>
    <t>Neinvestiční přijaté transfery od HMP</t>
  </si>
  <si>
    <t>Převody z vlast.fondů hosp. činn. (TC,BJ)</t>
  </si>
  <si>
    <t>Tyto finanční prostředky byly čerpány za měsíční platby za dálkový přístup do Katastru nemovitostí. Výše čerpání se odvíjí od počtu občanů, kteří prostřednictvím CzechPOINTu požádají o výpis z Katastru nemovitostí.</t>
  </si>
  <si>
    <t>Středisko sociálních služeb - rozšíření petanque hřiště</t>
  </si>
  <si>
    <t>MŠ Ovčí Hájek 2174</t>
  </si>
  <si>
    <t>Správní poplatky (nákl. k říz. k pokutám) *)</t>
  </si>
  <si>
    <t>Odvody příspěvkových organizací</t>
  </si>
  <si>
    <t>Přijaté pojistné náhrady</t>
  </si>
  <si>
    <t>ORJ 910</t>
  </si>
  <si>
    <t>odbor životního prostředí (komplexní péče o veřejnou zeleň a služby spojené s ochranou a obnovou obce a krajiny, opravy pěších komunikací, DH a SH, deratizace hlodavců, likvidace nepovolených skládek, sáčky na psí exkrementy, výdaje spojené s provozem vodohospodářských zařízení, dendrologické posudky dřevin, bezpečnostní řezy stromů, zmlazování keřových skupin a ekologická výchova)</t>
  </si>
  <si>
    <t>odbor majet.,byt. a invest. (na výstavbu sportovního DH u objektu kina K Vidouli)</t>
  </si>
  <si>
    <t>odbor majet., byt a invest. (vybudování věže na sušení hasičských hadic)</t>
  </si>
  <si>
    <t>vypořádání podílu na dani z příjmu mezi HČ a ZČ</t>
  </si>
  <si>
    <t>odbor ekonomický (poplatky za vedení účtu Fondu rezerv a rozvoje)</t>
  </si>
  <si>
    <t>6171,6409,3319</t>
  </si>
  <si>
    <t>MŠ Janského 2187</t>
  </si>
  <si>
    <t>MŠ Janského 2188</t>
  </si>
  <si>
    <t>Ostatní úroky a ostatní finanční výdaje</t>
  </si>
  <si>
    <t xml:space="preserve">Plnění je odrazem zájmu občanů o tyto doklady a průkazy. </t>
  </si>
  <si>
    <t xml:space="preserve">Plnění je odrazem zájmu občanů o tyto doklady. </t>
  </si>
  <si>
    <t>neinvestiční rezerva vytvořená z výherních hracích přístrojů (VHP)</t>
  </si>
  <si>
    <t>odbor informatiky (výdaje na sociálně-právní ochranu dětí a výkon sociální práce)</t>
  </si>
  <si>
    <t>odbor hospodářské správy (výdaje na sociálně-právní ochranu dětí a výkon sociální práce)</t>
  </si>
  <si>
    <t>CENTRA a IKON (na rekonstrukci uvolněných bytů ve správě správcovských firem Centra a Ikon)</t>
  </si>
  <si>
    <t>ORJ 1005 (vratka do ZČ, str. 23)</t>
  </si>
  <si>
    <t>Kancelář tajemníka - ref. e-Governmentu</t>
  </si>
  <si>
    <t>Přijaté neinvestiční dary</t>
  </si>
  <si>
    <t>ORJ 970</t>
  </si>
  <si>
    <t>ORJ 301</t>
  </si>
  <si>
    <t>ORJ 820</t>
  </si>
  <si>
    <t>ORJ 932</t>
  </si>
  <si>
    <t>ORJ 944</t>
  </si>
  <si>
    <t>ORJ 937</t>
  </si>
  <si>
    <t>ORJ 936</t>
  </si>
  <si>
    <t>Budovy, haly a stavby - Centra a.s.</t>
  </si>
  <si>
    <t>Budovy, haly a stavby - Ikon s.r.o.</t>
  </si>
  <si>
    <t>ORJ 405 a 505 s ÚZ 98</t>
  </si>
  <si>
    <t>ORJ 940</t>
  </si>
  <si>
    <t>ORJ 940 s ÚZ 49</t>
  </si>
  <si>
    <t>ORJ 940 i s ÚZ 4</t>
  </si>
  <si>
    <t>ORJ 941 s ÚZ 810</t>
  </si>
  <si>
    <t>ORJ 541 s ÚZ 13010, 13011 a 13015</t>
  </si>
  <si>
    <t>ORJ 942</t>
  </si>
  <si>
    <t>ORJ 450</t>
  </si>
  <si>
    <t xml:space="preserve">Na uhrazení záloh a jistin prostředky nebyly čerpány z důvodu toho, že nenastala situace, kdy by soud přikázal MČ Praha 13 poskytnout zálohu nebo jistinu. Finanční prostředky byly rovněž vyčleněny pro poskytované neinvestiční příspěvky a náhrady služeb, tj. na projednávané nebo dokončené kauzy, případně soudní poplatky za návrh změny do obchodního rejstříku a nelze předem stanovit jejich četnost, na platby daní a poplatků státnímu rozpočtu v souvislosti s právními spory a na úhrady sankcí jiným rozpočtům. </t>
  </si>
  <si>
    <t xml:space="preserve">Paragraf 4341 </t>
  </si>
  <si>
    <t>Paragraf 4374</t>
  </si>
  <si>
    <t>Paragraf 3632</t>
  </si>
  <si>
    <t>ORJ 260</t>
  </si>
  <si>
    <t xml:space="preserve">Paragraf 3619 </t>
  </si>
  <si>
    <t>Paragraf 3729</t>
  </si>
  <si>
    <t xml:space="preserve">Paragraf 3741 </t>
  </si>
  <si>
    <t>Paragraf 3745</t>
  </si>
  <si>
    <t xml:space="preserve">Paragraf 3792 </t>
  </si>
  <si>
    <t xml:space="preserve">projekt Společná adresa - Praha 13 (výdaje související s realizací projektu)  </t>
  </si>
  <si>
    <t>odbor majet., byt a invest. (stavební úpravy v objektu polikliniky Seydlerova a Hostinského)</t>
  </si>
  <si>
    <t xml:space="preserve">schválené dotace pro volný čas </t>
  </si>
  <si>
    <t xml:space="preserve">výdaje na zabezpečení požární ochrany úřadu </t>
  </si>
  <si>
    <t>volba prezidenta republiky ČR (výdaje na organizačně - technické zabezpečení voleb)</t>
  </si>
  <si>
    <t>Rekreační objekt Kozel (neinvestiční příspěvek na provoz PO)</t>
  </si>
  <si>
    <t>ORJ 405 (neinv. rezerva z VHP, str. 42)</t>
  </si>
  <si>
    <t xml:space="preserve">           ORJ 418 (odbor majet., byt a invest., str. 74)</t>
  </si>
  <si>
    <t>ORJ 510 (odbor informatiky, str. 66)</t>
  </si>
  <si>
    <t>ORJ 525 (odbor hospodářské správy, str. 63)</t>
  </si>
  <si>
    <t>ORJ 505 (neinv. rezerva z VHP, str. 42)</t>
  </si>
  <si>
    <t xml:space="preserve">           ORJ 518 (odbor majet., byt a invest., str. 74)</t>
  </si>
  <si>
    <t>Středisko sociálních služeb, ORJ 582, (str. 81)</t>
  </si>
  <si>
    <t>ORJ 680 (oblast kult., těl. a sport. činností, str. 40)</t>
  </si>
  <si>
    <t>ORJ 780 (oblast kulturních, tělovýchovných a sportovních činností, str. 40)</t>
  </si>
  <si>
    <t xml:space="preserve">           ORJ 718 (odbor majet., byt a invest., str. 74)</t>
  </si>
  <si>
    <t xml:space="preserve">Finanční prostředky z dotace byly čerpány na školení a vzdělávání pro zaměstnance vykonávající činnosti v oblasti pěstounské péče, sociálně-právní ochrany dětí a výkonu sociální práce v rámci odboru sociální péče. </t>
  </si>
  <si>
    <t>ORJ 555</t>
  </si>
  <si>
    <t>ORJ 855</t>
  </si>
  <si>
    <t>Paragraf 3111, ORG 10833</t>
  </si>
  <si>
    <t>Paragraf 3119</t>
  </si>
  <si>
    <t>Paragraf 3111 - Mateřské školy</t>
  </si>
  <si>
    <t>Paragraf 3113 - Základní školy</t>
  </si>
  <si>
    <t>Paragraf 3119 - Ostatní záležitosti předškolní výchovy  a základního vzdělávání</t>
  </si>
  <si>
    <t>Paragraf 3141 - Školní stravování při předškolním a základním vzdělávání</t>
  </si>
  <si>
    <t>Paragraf 3299 - Ostatní záležitosti vzdělávání</t>
  </si>
  <si>
    <t>Místostarosta RNDr. Plesníková</t>
  </si>
  <si>
    <t>Místostarosta Zeman</t>
  </si>
  <si>
    <t>Místostarosta p. Zeman</t>
  </si>
  <si>
    <t>Neinvestiční příspěvky zříz. přísp. organizac.</t>
  </si>
  <si>
    <t>Ostatní platby za provedenou práci jinde nezař.</t>
  </si>
  <si>
    <t>Povinné poj.na soc.zab.a přísp.na st.pol.zam.</t>
  </si>
  <si>
    <t>Ostatní povinné pojistné placené zaměstnavat.</t>
  </si>
  <si>
    <t xml:space="preserve">Pohoštění </t>
  </si>
  <si>
    <t>28.</t>
  </si>
  <si>
    <t>29.</t>
  </si>
  <si>
    <t>z toho: transfery vlastní</t>
  </si>
  <si>
    <t xml:space="preserve">Položka je určena na odvody z investičních fondů příspěvkových organizací. </t>
  </si>
  <si>
    <t>V průběhu 1. čtvrtletí MČ Praha 13 neobdržela žádný neinvestiční dar.</t>
  </si>
  <si>
    <t xml:space="preserve">ORJ 910 </t>
  </si>
  <si>
    <t xml:space="preserve">Celkem ORJ 442 </t>
  </si>
  <si>
    <t xml:space="preserve">Celkem ORJ 450 </t>
  </si>
  <si>
    <t>Celkem ORJ 442</t>
  </si>
  <si>
    <t>Celkem ORJ 450</t>
  </si>
  <si>
    <t>Prostředky z MČ spoluúčast (ÚZ 103100077)</t>
  </si>
  <si>
    <t>CELKEM ZA PROJEKT</t>
  </si>
  <si>
    <t xml:space="preserve">Projekt Primas Praha 13 </t>
  </si>
  <si>
    <t>Prostředky z HMP (ÚZ 108100104)</t>
  </si>
  <si>
    <t>Prostředky z EU (ÚZ 108517050)</t>
  </si>
  <si>
    <t>projekt Primas Praha 13</t>
  </si>
  <si>
    <t>ORJ 939 s ÚZ 22</t>
  </si>
  <si>
    <t>Paragraf 3111, ORG 80455</t>
  </si>
  <si>
    <t>Finanční prostředky byly čerpány na čištění tukových filtrů, VZT a na nezbytné opravy a údržbové práce ve školních kuchyních.</t>
  </si>
  <si>
    <t>Finanční prostředky ze SFŽP jsou určené na akci Snížení energetické náročnosti budovy odloučeného pracoviště MŠ Rosnička, Ke Koh-i-nooru 433.</t>
  </si>
  <si>
    <t>Finanční prostředky byly průběžně čerpány na poskytnuté náhrady fondu oprav související s fakturací vodného v lokalitě pod Zličínem.</t>
  </si>
  <si>
    <t>ORJ 941</t>
  </si>
  <si>
    <t xml:space="preserve">ORJ 743 </t>
  </si>
  <si>
    <t>Jedná se o sankce v rámci přestupkového řízení ve věci využívání systému zavedeného obcí pro nakládání s komunálním odpadem bez platné smlouvy.</t>
  </si>
  <si>
    <t>TV+STOP (výroba a vysílání programu TV 13 a Praha TV, vydávání časopisu STOP na Praze 13, monitoring tisku a správa facebookového profilu P13, instagramového účtu a Youtube kanálu)</t>
  </si>
  <si>
    <t>Na této položce se evidují sankce za porušení obecně závazných předpisů v souvislosti s činností odboru (např. pokuta za přestupek proti stavebnímu zákonu).</t>
  </si>
  <si>
    <t>9.</t>
  </si>
  <si>
    <t>Finanční prostředky jsou určené na akci Snížení energetické náročnosti budovy odloučeného pracoviště MŠ Rosnička, Ke Koh-i-nooru 433.</t>
  </si>
  <si>
    <t>ORJ 925, 940, 942, 950 (str. 31)                                             volba prezidenta republiky 2018</t>
  </si>
  <si>
    <t>V souladu s Výzvou č. 21 a na základě uzavřené Smlouvy o financování projektu v rámci Operačního programu Praha – pól růstu ČR je realizován projekt „PRIMAS Praha 13“. Tento projekt,  financovaný z  prostředků EU, HMP a naší MČ, je  zaměřen na specifické vzdělávací potřeby žáků s  odlišným  mateřským  jazykem a na zavádění multikulturní výchovy v rámci vzdělávání na všech základních školách zřízených MČ Praha 13. Finanční prostředky byly čerpány na služby v souvislosti s realizací projektu.</t>
  </si>
  <si>
    <t>odbor legislativně - právní (výdaje spojené s veřejnými zakázkami, konzultační a poradenské služby v rámci své činnosti, občerstvení na zasedáních komisí, náhrady soudních řízení a poskytování záloh a jistin v právních kauzách, úhrady sankcí jiným rozpočtům)</t>
  </si>
  <si>
    <t xml:space="preserve">           ORJ 218 (odbor majet., byt a invest., str. 59)</t>
  </si>
  <si>
    <t>z toho:  ORJ 818 (odbor majet., byt. a invest., str. 59)</t>
  </si>
  <si>
    <t>Neinvestiční rezerva</t>
  </si>
  <si>
    <t>Rezerva na krizová opatření</t>
  </si>
  <si>
    <t>Odbor hospodářské správy - investiční výdaje</t>
  </si>
  <si>
    <t>Místostarosta Zelený</t>
  </si>
  <si>
    <t>Uvolněný radní</t>
  </si>
  <si>
    <t>ORJ 939 s ÚZ 23</t>
  </si>
  <si>
    <t xml:space="preserve">Výbory, komise, radní  </t>
  </si>
  <si>
    <t>Výdaje na náhrady za nezpůsobenou újmu</t>
  </si>
  <si>
    <t>Projekt Využití inovačních řešení pro posílení strategického řízení Prahy 13</t>
  </si>
  <si>
    <t>Prostředky ze SR (ÚZ 104113013)</t>
  </si>
  <si>
    <t xml:space="preserve">Prostředky z EU (ÚZ 104513013) </t>
  </si>
  <si>
    <t>Projekt Místní akční plán II rozvoje vzdělávání pro Prahu 13 (MAP)</t>
  </si>
  <si>
    <t>Prostředky z EU (ÚZ 103533063)</t>
  </si>
  <si>
    <t>Prostředky ze SR (ÚZ 103133063)</t>
  </si>
  <si>
    <t>projekt MAP II</t>
  </si>
  <si>
    <t>projekt Využití inovačních řešení</t>
  </si>
  <si>
    <t>Kurzové rozdíly v příjmech</t>
  </si>
  <si>
    <t>30.</t>
  </si>
  <si>
    <t xml:space="preserve">rezerva na krizová opatření </t>
  </si>
  <si>
    <t>Ostatní druhy různých příjmů např. zálohy a následné vyúčtování za energie smluvním partnerům v budově radnice, vodné od obyvatel Pod Zličínem.</t>
  </si>
  <si>
    <t>Projekt MAP II</t>
  </si>
  <si>
    <t>Paragraf 4350</t>
  </si>
  <si>
    <t>Paragraf 4351</t>
  </si>
  <si>
    <t>Paragraf 4375</t>
  </si>
  <si>
    <t>Paragraf 4312</t>
  </si>
  <si>
    <t>Finanční prostředky byly čerpány na dotaci pro Proxima Sociale o.p.s.</t>
  </si>
  <si>
    <t xml:space="preserve">projekt Místní akční plán pro Prahu 13 (výdaje související s realizací projektu)  </t>
  </si>
  <si>
    <t>odbor občansko-správní (pohoštění, nákup gratulací a dárkových balíčků k životním jubileím, hračky k vítání občánků, úhrada služeb zvukaře při svatebních obřadech a ostatních akcích)</t>
  </si>
  <si>
    <t>odměny členů zastupit.,odvody pojistného na soc.zab.a zdrav.pojištění</t>
  </si>
  <si>
    <t>Agenda 21 (výdaje související s aktivitami v rámci Agendy 21 - Den zdraví, Zuby jako perličky a Cvičení pro seniory v Jeremi)</t>
  </si>
  <si>
    <t>odbor hospodářské správy - autoprovoz (nákup autopříslušenství, pohonné hmoty, pojištění vozidel, opravy a udržování, parkovné, mytí vozidel, leasingové splátky)</t>
  </si>
  <si>
    <t>odbor informatiky (nákup programového vybavení a výdaje na služby spojené s provozem programů využívaných v IS úřadu, poplatky za užívání SW, opravy, materiál do tiskáren, náhradní díly, provoz internetové školské sítě, nápoje do počítačové učebny)</t>
  </si>
  <si>
    <t>výdaje na pohoštění pro potřeby uvolněného radního</t>
  </si>
  <si>
    <t xml:space="preserve">Jedná se o sankce za porušení obecně závazných předpisů v souvislosti s činností odboru (za porušení tržního řádu, za nedodržení živnostenského zákona - neoznačení místa podnikání, sídel provozu, odpovědného  zástupce a rovněž za blokové pokuty za správní delikty). </t>
  </si>
  <si>
    <t>ORJ 442, 449 a 450 (odbor školství, str. 43)</t>
  </si>
  <si>
    <t>ORJ 539 (Agenda 21, str. 31)</t>
  </si>
  <si>
    <t xml:space="preserve">ORJ 442, 450 </t>
  </si>
  <si>
    <t>Dále bylo hrazeno vodné a stočné, teplo a teplá voda a elektrická energie např.v objektu radnice, v objektu Přecechtělova 2229 (Klub seniorů), Heranova 1547 (Klub seniorů), Kuncova 2573 (sklad OHS). Také byly hrazeny výdaje spojené s odesíláním doporučených zásilek do zahraničí placené v hotovosti a poštovné České poště. Čerpání se také uskutečnilo za užívání nebytových prostor Heranova 1547 (Klub seniorů).</t>
  </si>
  <si>
    <t>SR 2020</t>
  </si>
  <si>
    <t>UR 2020</t>
  </si>
  <si>
    <t>Poplatek z pobytu</t>
  </si>
  <si>
    <t>Zprac.dat a služby souv.s inf.a tel.techno.</t>
  </si>
  <si>
    <t>Kulturní dům Mlejn z.ú.</t>
  </si>
  <si>
    <t>Příspěvky ostatním organizacím (příspěvkové, z.ú.)</t>
  </si>
  <si>
    <t>Kulturní dům Mlejn - dotace na činnost zapsaného ústavu</t>
  </si>
  <si>
    <t xml:space="preserve">Kulturní dům Mlejn z.ú. </t>
  </si>
  <si>
    <t>Transfery zřízeným příspěvkovým organizacím - investiční výdaje</t>
  </si>
  <si>
    <t>Transf. zříz. přísp.organizacím</t>
  </si>
  <si>
    <t>Odměny za užití duševního vlastnictví</t>
  </si>
  <si>
    <t>Účelové neinv.transfery fyzickým osob.</t>
  </si>
  <si>
    <t>31.</t>
  </si>
  <si>
    <t>Projekt Cesta k dalšímu rozvoji P13</t>
  </si>
  <si>
    <t xml:space="preserve">Prostředky z MČ spoluúčast (ÚZ 104100077) </t>
  </si>
  <si>
    <t>projekt Cesta k dalšímu rozvoji P13</t>
  </si>
  <si>
    <t>32.</t>
  </si>
  <si>
    <t>Ostatní neinvestiční výdaje jnde nezařaz.</t>
  </si>
  <si>
    <t>Převody mezi HMP a jejich MČ</t>
  </si>
  <si>
    <t>EU-Šablony II ZŠ s RVJ Bronzová</t>
  </si>
  <si>
    <t>Finanční prostředky byly rovněž použity na úhradu poplatků za parkovné, mytí, čištění služebních vozidel ÚMČ Praha 13 a za další služby spojené s provozem vozového parku, dále v souladu se splátkovým kalendářem leasingové smlouvy pro rok 2020, jedná se o úhradu leasingových splátek za služební vozidlo VW Multivan.</t>
  </si>
  <si>
    <t>Zrušené místní poplatky</t>
  </si>
  <si>
    <t>Jedná se o sankce za porušení obecně závazných předpisů v souvislosti s činností odboru (za pokuty a přestupky dle přestupkového zákona - blokové pokuty u občanských průkazů).</t>
  </si>
  <si>
    <t xml:space="preserve">ORJ 939 </t>
  </si>
  <si>
    <t>Paragraf 3111 i s ÚZ 10 a ORG 81057</t>
  </si>
  <si>
    <t>Finanční prostředky byly použity na pořízení nových speciálních vrat pro školní zimní stadion Bronzová.</t>
  </si>
  <si>
    <t xml:space="preserve">Paragraf 3541 </t>
  </si>
  <si>
    <t xml:space="preserve">Paragraf 4319 </t>
  </si>
  <si>
    <t xml:space="preserve">Paragraf 4349 </t>
  </si>
  <si>
    <t>Finanční prostředky budou čerpány na úhradu služeb spojených s užíváním azylového bytu a sociálních bytů až na základě vyúčtování služeb za rok 2019.</t>
  </si>
  <si>
    <t xml:space="preserve">Paragraf 4352 </t>
  </si>
  <si>
    <t xml:space="preserve">Bylo hrazeno pojistné placené z titulu odpovědnosti organizace za škodu při pracovních úrazech  nebo nemoci z povolání podle vyhlášky č. 125/1993 Sb., o odpovědnosti organizace za škodu. Finanční prostředky byly čerpány (v souladu se zákonem č. 312/2002 Sb., o úřednících územních samosprávných celků) na povinné vzdělávání úředníků a vedoucích úředníků. Rovněž bylo čerpáno na zabezpečení závodní léčebně preventivní péče dle zákona č. 372/2011 Sb., zákon o zdravotních službách a na úhradu poplatků při účasti zaměstnanců ÚMČ na konferencích. </t>
  </si>
  <si>
    <t>odbor majet., byt. a invest. (opravy a údržba v DPS)</t>
  </si>
  <si>
    <t>odbor majet.,byt. a invest. (výdaje související s podnájemními smlouvami na 7 bytů pro sociálně slabé občany)</t>
  </si>
  <si>
    <t>kancelář tajemníka úřadu - sekretariát (výdaje kanceláře, pohoštění pro návštěvy, roční příspěvek Sdružení tajemníků a Centru excelence)</t>
  </si>
  <si>
    <t>odbor občansko-správní (nákup gratulací a dárkových balíčků k živ. jubilejím, výdaje na tlumočníka, svědečné, znalečné, lék. zprávy a úpravné)</t>
  </si>
  <si>
    <t>Výbory a komise a uvolněný radní</t>
  </si>
  <si>
    <t>Jedná se o sankce za porušení obecně závazných předpisů v souvislosti s činností odboru (např. za pořádkové pokuty udělené mimořádně za ztěžování výběru daní dle daňového řádu).</t>
  </si>
  <si>
    <t>Finanční prostředky nebylo nutné použít na úhradu telefonických hovorů (dobíjení SIM karty) pro kontakt s městskou policií v souvislosti s pultem centrální ochrany KD Mlejn. Čerpání se uskutečnilo na úhradu faktur za provedené servisní služby a revize (služba pultu centrální ochrany, revize protipožárních klapek, elektro, úklid a údržba zeleně) v KD Mlejn a na údržbářské práce a opravy rovněž v KD Mlejn a v objektu K Vidouli 727. Finanční prostředky byly také čerpány na opravy sportovních zařízení v majetku  MČ Praha 13.</t>
  </si>
  <si>
    <t>Středisko sociálních služeb - neinvestiční příspěvek na provoz a dotace na podporu sociálních služeb</t>
  </si>
  <si>
    <t>Fin.vypořádání (vratka proj.Společná adresa MČ P13)</t>
  </si>
  <si>
    <t>Fin.vypořádání (vratka volby do EU parlamentu)</t>
  </si>
  <si>
    <t>Fin.vypořádání (vratka sociálně-právní ochrana dětí)</t>
  </si>
  <si>
    <t>Fin.vypořádání (vratka sčítání lidu, domů a bytů)</t>
  </si>
  <si>
    <t>Oblast kulturních, tělovýchovných a sportovních činností - investiční výdaje</t>
  </si>
  <si>
    <t>Investiční transfery spolkům</t>
  </si>
  <si>
    <t>ORJ 480</t>
  </si>
  <si>
    <t>Oblast kultur., těl. a sport. činností</t>
  </si>
  <si>
    <t>Odbor kancelář tajemníka - referát krizového řízení - investiční výdaje</t>
  </si>
  <si>
    <t>Stroje, přístroje a zařízení</t>
  </si>
  <si>
    <t>ORJ 743</t>
  </si>
  <si>
    <t>Odbor kanc. taj. - ref. kriz. řízení</t>
  </si>
  <si>
    <t>Podlimitní technické zhodnocení</t>
  </si>
  <si>
    <t>OSP - projekt Společná adresa - Praha 13</t>
  </si>
  <si>
    <t>Prostředky ze SR</t>
  </si>
  <si>
    <t>Celkem ORJ 542</t>
  </si>
  <si>
    <t xml:space="preserve">Nákup materiálu j. n. </t>
  </si>
  <si>
    <t>Celkem ORJ 555</t>
  </si>
  <si>
    <t>CELKEM SR</t>
  </si>
  <si>
    <t>Prostředky MČ Praha 13</t>
  </si>
  <si>
    <t>Neinv.transf. obec.prosp.společnostem</t>
  </si>
  <si>
    <t>Celkem MČ Praha 13</t>
  </si>
  <si>
    <t>Paragraf 4342 - Sociální péče a pomoc přistěhovalcům a vybraným etnikům</t>
  </si>
  <si>
    <t>projekt Společná adresa</t>
  </si>
  <si>
    <t>33.</t>
  </si>
  <si>
    <t>Neinv.transfery církvím a nábožens. společn.</t>
  </si>
  <si>
    <t>Neinv.transfery fundacím, ústavům a o.p.s.</t>
  </si>
  <si>
    <t>Ost.neinv.transfery neziskov.a podob. organ.</t>
  </si>
  <si>
    <t>Neinv.transfery cizím příspěvkovým organ.</t>
  </si>
  <si>
    <t>Neinvestiční transfery zříz.příspěvk. organizac.</t>
  </si>
  <si>
    <t>34.</t>
  </si>
  <si>
    <t>Plán udržitelné městské mobility MČ P 13</t>
  </si>
  <si>
    <t>projekt Plán udržitelné městské mobility P13</t>
  </si>
  <si>
    <t>Neinv.transf.nefin.podn.subj.-právn.os.</t>
  </si>
  <si>
    <t>Pozemky</t>
  </si>
  <si>
    <t>ORJ 525 s ÚZ 13010, 13011 a 13015</t>
  </si>
  <si>
    <t>ORJ 542 s ÚZ 13010, 13011 a 13015</t>
  </si>
  <si>
    <t>ORJ 940 a 942</t>
  </si>
  <si>
    <t>ORJ 450, 555, 705, 710, 718, 725, 733, 735, 737, 739, 742, 743, 750, 751, 753, 754, 781 a 782</t>
  </si>
  <si>
    <t xml:space="preserve">ORJ 442 a 450 </t>
  </si>
  <si>
    <t xml:space="preserve">ORJ 453 a 454 </t>
  </si>
  <si>
    <t>Finanční prostředky byly čerpány na schválený investiční transfer pro HC Kert Praha z.s.</t>
  </si>
  <si>
    <t xml:space="preserve">Jedná se o výběr místního poplatku. Položka obsahuje doplatky z roku 2019 (poplatek za lázeňský nebo rekreační pobyt a poplatek z ubytovací kapacity - poplatky zrušeny a od 1.1.2020 nahrazeny jedním poplatkem - viz. výše položka 1342). </t>
  </si>
  <si>
    <t xml:space="preserve">Finanční prostředky byly použity k běžnému nákupu autopříslušenství, autokosmetiky, provozních náplní a některých náhradních dílů a na nákup pohonných hmot a maziv pro zajištění provozu služebních motorových vozidel a jednoho úklidového stroje v majetku MČ Praha 13. K úspoře v čerpání této rozpočtové položky došlo z důvodu maximálního využití vlastních elektromobilů. Dále byly použity na úhradu pojištění odpovědnosti z provozu motorových vozidel a havarijního pojištění za služební motorová vozidla. </t>
  </si>
  <si>
    <t>Finanční prostředky byly průběžně čerpány na likvidace nepovolených skládek komunálních odpadů od občanů, likvidace odpadu po bezdomovcích z veřejných ploch na území MČ Praha 13 a na úklid okolo kontejnerů. Z položky bylo také čerpáno na likvidaci odpadů z dobrovolnických úklidů.</t>
  </si>
  <si>
    <t>Paragraf 3524</t>
  </si>
  <si>
    <t>Paragraf 3543</t>
  </si>
  <si>
    <t>Paragraf 3545</t>
  </si>
  <si>
    <t>Paragraf 3549</t>
  </si>
  <si>
    <t xml:space="preserve">Paragraf 4354, 4355, 4356, 4357, 4359, 4371, 4374, 4375, 4376, 4377 </t>
  </si>
  <si>
    <t>Paragraf 4379</t>
  </si>
  <si>
    <t>Finanční prostředky z dotací byly čerpány na školení a vzdělávání pro zaměstnance vykonávající činnosti v oblasti pěstounské péče, SPOD a sociální práce v rámci odboru sociální péče.</t>
  </si>
  <si>
    <t>Finanční prostředky z dotací byly čerpány na platy zaměstnanců v pracovním poměru (včetně příslušných odvodů na sociální pojištění a zdravotní pojištění a náhrad mezd v době nemoci), kteří se podílejí na výkonu pěstounské péče, SPOD a sociální práce.</t>
  </si>
  <si>
    <t>odbor majet., byt. a invest. (opravy komunikací a chodníků, doprav. značení, čištění kanalizačních a horských vpustí, ořez zeleně, likvidace skládek, pronájem sloupů veřejného osvětlení pro panely na měření rychlosti)</t>
  </si>
  <si>
    <t>Covid - 19 (výdaje v souvislosti s šířením nového typu koronaviru)</t>
  </si>
  <si>
    <t>odbor hospodářské správy (výdaje související s výkonem sociálně-právní ochrany dětí, pěstounské péče a sociální práce)</t>
  </si>
  <si>
    <t>kancelář tajemníka úřadu (výdaje na vzdělávání v rámci výkonu sociálně-právní ochrany dětí, pěstounské péče a sociální práce)</t>
  </si>
  <si>
    <t>kancelář tajemníka úřadu (platy zaměstnanců včetně odvodů v rámci výkonu sociálně-právní ochrany dětí, pěstounské péče a sociální práce)</t>
  </si>
  <si>
    <t>ref. krizového řízení (výdaje na nákup plovoucího čerpadla a přenosné stříkačky)</t>
  </si>
  <si>
    <t>Agenda 21 (výdaje související s aktivitami v rámci Agendy 21 - akce pro seniory, výdaje související se šitím roušek)</t>
  </si>
  <si>
    <t>projekt Využití inovačních řešení P13 (výdaje související s realizací projektu)</t>
  </si>
  <si>
    <t>projekt Cesta k dalšímu rozvoji (výdaje související s realizací projektu)</t>
  </si>
  <si>
    <t>projekt Plán udržitelné městské mobility MČ P 13 (výdaje související s realizací projektu)</t>
  </si>
  <si>
    <t>odbor majet., byt. a invest. (výdaje za znalecké posudky a geometrické plány nutné k převodům pozemků, opravy nemovitého majetku, pojistné za nemovitosti MČ Praha 13)</t>
  </si>
  <si>
    <t>Projekt využití inovačních řešení P13</t>
  </si>
  <si>
    <t>Plán udržitelné městské mobility MČ P13</t>
  </si>
  <si>
    <t>Projekt Společná adresa - P13</t>
  </si>
  <si>
    <t>Odbor kancelář tajemníka - ref. krizového řízení - inv. výdaje</t>
  </si>
  <si>
    <t>Oblast kulturních, tělovýchovných a sportovních činností - inv. výdaje</t>
  </si>
  <si>
    <t>ORJ 940, 942 (kancelář tajemníka úřadu, str. 34)</t>
  </si>
  <si>
    <t>ORJ 217 i s ÚZ 12</t>
  </si>
  <si>
    <t>ORJ 218, ÚZ 12</t>
  </si>
  <si>
    <t>ORJ 318, ÚZ 12</t>
  </si>
  <si>
    <t xml:space="preserve">Jedná se o poplatky za stavební zábory a výkopové práce na místních komunikacích, připojení pozemku k místní komunikaci apod. </t>
  </si>
  <si>
    <t>Jedná se o poplatky za stavební a územní povolení velkých bytových a administrativních domů, revitalizace pěší zóny apod.</t>
  </si>
  <si>
    <t>oblast kult., těl. a sport. činnosti (investiční dotace pro HC Kert Praha)</t>
  </si>
  <si>
    <t xml:space="preserve">oblast kult., těl. a sport. činnosti (schválené dotace pro volný čas a akce v rámci zájmové činnosti mládeže) </t>
  </si>
  <si>
    <t>Finanční prostředky byly čerpány za vedení účtů, provedené transakce, vyhotovení a zasílání výpisů, poradenské služby pro potřeby úřadu, zpracování poukázek Českou poštou, přezkum hospodaření, cestovné a paušál jízdného pro zaměstnance úřadu a za nákup stravenek pro potřeby úřadu.</t>
  </si>
  <si>
    <t>ORJ 118, ÚZ 12 a 84</t>
  </si>
  <si>
    <t>Neinv.transfery církvím a náb. spol.</t>
  </si>
  <si>
    <t>Neinv.transf. fundacím, ústavům a o.p.s.</t>
  </si>
  <si>
    <t>Neinv.transf.nefin.podn.subj.-fyzick..os.</t>
  </si>
  <si>
    <t>OSP - projekt Obec přátelská rodině</t>
  </si>
  <si>
    <t xml:space="preserve">CELKEM </t>
  </si>
  <si>
    <t>35.</t>
  </si>
  <si>
    <t>36.</t>
  </si>
  <si>
    <t xml:space="preserve">Fin. vypořádání (vratka FZŠ Trávníčkova) </t>
  </si>
  <si>
    <t>Fin. vypořádání s HMP</t>
  </si>
  <si>
    <t>37.</t>
  </si>
  <si>
    <t>projekt Obec přátelská rodině</t>
  </si>
  <si>
    <t>Nespecifické rezervy</t>
  </si>
  <si>
    <t>Pov.poj.na soc.zab.a přísp.na st.pol.zam.</t>
  </si>
  <si>
    <t>Pov.poj.na veřejné zdravotní pojištění</t>
  </si>
  <si>
    <t>Ost. pov. pojistné placené zaměstnavat.</t>
  </si>
  <si>
    <t>ORJ 905, 925, 942 a 950</t>
  </si>
  <si>
    <t>Volby do Senátu ČR - vlastní zdroje</t>
  </si>
  <si>
    <t>CELKEM z HMP</t>
  </si>
  <si>
    <t>38.</t>
  </si>
  <si>
    <t>Volby do Senátu ČR</t>
  </si>
  <si>
    <t>39.</t>
  </si>
  <si>
    <t>Neidentifikované příjmy</t>
  </si>
  <si>
    <t>4137, 4251</t>
  </si>
  <si>
    <t>4137,          4251</t>
  </si>
  <si>
    <t>Převody vlastním fondů hosp. činnosti</t>
  </si>
  <si>
    <t>neinvestiční rezerva z výherních hracích  přístrojů</t>
  </si>
  <si>
    <t>převody vlastním fondům hospodářské činnosti</t>
  </si>
  <si>
    <t xml:space="preserve">Finanční prostředky byly čerpány na občerstvení při jednáních RMČ a ZMČ Praha 13. Nižší čerpání bylo způsobeno nouzovým stavem vyhlášeným vládou ČR z důvodu pandemie onemocnění covid - 19. Výše čerpání byla závislá na počtu a délce jednání rady a zastupitelstva.       </t>
  </si>
  <si>
    <t xml:space="preserve">Finanční prostředky byly čerpány na nákup pohoštění na pracovní jednání uvolněného radního pro digitalizaci a dotační tituly. </t>
  </si>
  <si>
    <t xml:space="preserve">Finanční prostředky byly vyčleněny pro potřebu právních, poradenských a konzultačních služeb. Jednalo se o úhradu právních služeb realizovaných externími advokáty pro MČ Praha 13, tj. např. podání žaloby, právní zastoupení v odvolacím řízení a další právní zastupování před soudem, které se realizují průběžně dle situace, ale nelze předem stanovit jejich četnost. Odbor legislativně-právní vykazuje dále výdaje vyplývající především z uveřejňování oznámení o realizaci veřejných zakázek, a to elektronickou formou ve Věstníku veřejných zakázek. Finanční prostředky byly čerpány také na pohoštění při zasedáních hodnotících komisí na veřejné zakázky. </t>
  </si>
  <si>
    <t xml:space="preserve">Finanční prostředky byly použity na úhrady telefonních hovorů prostřednictvím digitální ústředny radnice společnostem O2, na výdaje za služební mobilní telefony společnosti Vodafone, na úklid kolem radnice, dále za odvoz odpadu, poplatky ČR a ČT, dezinfekce veřejných prostor radnice, služby spojené s rozšířením pracoviště OODEO, revize, skartace, deratizace, demontáž vánoční výzdoby, apod. Další výdaje souvisely s údržbou radnice a údržbou DHM, DDHM a POE (např. servis výtahů, vzduchotechniky, diesel agregátu, výměna koberců, opravy zařízení restaurace, oprava odpadního potrubí v restauraci, oprava automatických vstupních dveří, oprava zavírání oken v přízemí radnice, apod.).  </t>
  </si>
  <si>
    <t>Volby do Senátu ČR se konaly 2. - 3. a 9. - 10. října 2020</t>
  </si>
  <si>
    <t xml:space="preserve">Finanční prostředky byly čerpány na nákup plovoucího čerpadla pro JSDH Třebonice a na nákup přenosné stříkačky Rosenbauer FOX 4 pro JSDH Stodůlky.  </t>
  </si>
  <si>
    <t>ORJ 539, 542, 555 a 560 s ÚZ 13005</t>
  </si>
  <si>
    <t>Paragraf 4349 - Ostatní sociální péče a pomoc ostatním skupinám obyvatelstva</t>
  </si>
  <si>
    <t>Finanční prostředky byly použity na služby v rámci následné péče na akci Revitalizace veřejného prostoru Velká Ohrada (Dalejský park).</t>
  </si>
  <si>
    <t>ORJ 718</t>
  </si>
  <si>
    <t>ORJ 918</t>
  </si>
  <si>
    <r>
      <t>O</t>
    </r>
    <r>
      <rPr>
        <b/>
        <u val="single"/>
        <sz val="10"/>
        <rFont val="Arial CE"/>
        <family val="0"/>
      </rPr>
      <t>RJ 480, paragraf 3421 i s ÚZ 98</t>
    </r>
  </si>
  <si>
    <t>Paragraf 4339 s ÚZ 13010</t>
  </si>
  <si>
    <t>odbor životního prostředí (PD na modernizaci DH a sportovišť, PD na fontánu u ZŠ Brdičkova, PD na revitalizaci skateparku Lužiny, pořízení 2 stolů na stolní tenis v CP a zvýšení oplocení na SH Třebonice)</t>
  </si>
  <si>
    <t>neinvestiční příspěvky pro Dům dětí a mládeže</t>
  </si>
  <si>
    <t>oblast kult., těl. a sport. činnosti (schválené programové a individuální dotace pro volný čas a akce v rámci zájmové činnosti mládeže, nákup materiálu a DHDM)</t>
  </si>
  <si>
    <t xml:space="preserve">projekt Obec přátelská rodině (výdaje související s realizací projektu)  </t>
  </si>
  <si>
    <t xml:space="preserve">volby do Senátu ČR - výdaje na organizačně technické zabezpečení voleb do Senátu ČR
</t>
  </si>
  <si>
    <t>odbor stavební (aktualizace průzkumu stavu lávky pro pěší přes ulici Petržílkova)</t>
  </si>
  <si>
    <t>odbor majet., byt. a invest. (na revitalizaci městského prostoru v ulici K Brance)</t>
  </si>
  <si>
    <t>vratky dotace SPOD, projektu Společná adresa MČ P13, Sčítání lidu, domů a bytů, vratka FZŠ Trávníčkova, za volby do EU parlamentu a finanční vypořádání s HMP)</t>
  </si>
  <si>
    <t>Covid 19 (čerpání dotace z HMP)</t>
  </si>
  <si>
    <t>Projekt Obec přátelská rodině</t>
  </si>
  <si>
    <t>ORJ 318, ÚZ 0, ÚZ 10, ÚZ 12</t>
  </si>
  <si>
    <t xml:space="preserve">projekt Místní akční plán pro Prahu 13 - II. část (výdaje související s realizací projektu)  </t>
  </si>
  <si>
    <t>odbor ekonomický (cestovné a jízdné, poradenské služby a přezkum hospodaření, služby spojené se zpracováním poukázek Českou poštou, poštovné, nákup stravenek pro zaměstnance úřadu a zastupitele MČ, bankovní poplatky)</t>
  </si>
  <si>
    <t>Jedná se o sankce za porušení obecně závazných předpisů v souvislosti s činností odboru (např. pokuty za nezaplacené povinné ručení, za parkování v zóně placeného stání).</t>
  </si>
  <si>
    <t>Transfer z MHMP na zajišt.opatř.proti koronaviru</t>
  </si>
  <si>
    <t>Finanční prostředky byly čerpány na aktualizaci průzkumu stavu lávky pro pěší přes ulici Petržílkova.</t>
  </si>
  <si>
    <t>Tabulka plnění příjmů podle tříd za rok 2020 (v tis. Kč)</t>
  </si>
  <si>
    <t xml:space="preserve">   Výdaje podle kapitol za rok 2020</t>
  </si>
  <si>
    <t>SUMARIZACE PŘÍJMŮ A VÝDAJŮ  ZA ROK 2020</t>
  </si>
  <si>
    <t xml:space="preserve">PŘIJATÉ TRANSFERY ZA ROK 2020 </t>
  </si>
  <si>
    <t>DAŇOVÉ PŘÍJMY ZA ROK 2020</t>
  </si>
  <si>
    <t>NEDAŇOVÉ PŘÍJMY ZA ROK 2020</t>
  </si>
  <si>
    <t>INVESTIČNÍ PŘÍJMY ZA ROK 2020</t>
  </si>
  <si>
    <t>V průběhu roku 2020 MČ Praha 13 neobdržela žádný investiční dar.</t>
  </si>
  <si>
    <t>INVESTIČNÍ VÝDAJE ZA ROK 2020</t>
  </si>
  <si>
    <t>Jiné inv. transf. zříz. přísp. organ.</t>
  </si>
  <si>
    <t>Inv.transf. zříz. přísp. organiz.</t>
  </si>
  <si>
    <t xml:space="preserve">Věcné dary </t>
  </si>
  <si>
    <t>Dostupné obědy pro školní děti</t>
  </si>
  <si>
    <t>Neinvest. transf. obyvatelstvu nemaj.charak.daru</t>
  </si>
  <si>
    <t>MČ Praha 13 vykázala za rok 2020 hospodářský výsledek - přebytek ve výši 1 128,94 tis. Kč.</t>
  </si>
  <si>
    <t>odbor informatiky (výdaje na sociálně-právní ochranu dětí)</t>
  </si>
  <si>
    <t>Jedná se o finanční zdroje ze státního rozpočtu, na které má obec právní nárok. Naše MČ obdržela na výkon státní správy na rok 2020 částku ve výši 46 991 000 Kč.</t>
  </si>
  <si>
    <t>Jedná se o finanční zdroje z rozpočtu hlavního města Prahy. Naše MČ obdržela na rok 2020 částku ve výši 244 890 000 Kč.</t>
  </si>
  <si>
    <t xml:space="preserve">Převody na krytí výdajů hlavní činnosti byly na rok 2020 schváleny ve výši 40 350 000 Kč. Realizovaný převod v roce 2020 činil 27 000 000 Kč. </t>
  </si>
  <si>
    <t>Dle schváleného rozpočtu byly převody na krytí akcí z TC a BJ plánovány ve výši 21 061 100 Kč. Skutečné převody byly v roce 2020 realizovány ve výši 1 819 275,80 Kč. Rovněž bylo provedeno vnitřního finančního vypořádání za rok 2019 mezi hlavní a zdaňovanou činností (-55 634,26 Kč).</t>
  </si>
  <si>
    <t>Finanční prostředky byly použity na nákup občerstvení a věcných darů pro potřeby předsedů Komisí a Výborů ZMČ a na úhradu poplatku v Potravinové bance na odběr potravin.</t>
  </si>
  <si>
    <t>Finanční prostředky byly čerpány na nákup notebooku Dell, velkoobjemových laserových tiskáren (7ks) a serveru na databázový systém Oracle.</t>
  </si>
  <si>
    <t>Finanční prostředky byly čerpány na nákup automatického podavače obálek pro frankovací stroj, barevného inkoustového plotteru, multifunkční černobílé tiskárny, telefonních přístrojů Alcatel, 26 ks počítačů HP a 10 ks laserových tiskáren, spotřebního materiálu do tiskáren a drobného materiálu, na služby spojené s provozem a aktualizací jednotlivých programů využívaných v informačním systému ÚMČ, na konzultační a analytické služby k propojení modulu Proxio_ENO na systém GINIS, na nákup 150 ks licencí WinPro 10, modulu Koordinovaného stanoviska v systému VITa, licence Zoner Photo Studio, na aplikaci pro správu tiketů nahlášených závad prostřednictvím mobilní aplikace, na licence Office Pro 2019 (10ks) a Office Std 2019 (60ks) a na modul Monitor obecní správy a Monitor personalistiky a na platby vyplývající z uzavřených smluv nebo na speciální servisní služby. Dále byly finanční prostředky použity na průběžnou údržbu a opravy kopírek a tiskáren, na poplatky spojené s registrací domén, na nákup nápojů do počítačové učebny a na poskytování telekomunikačních služeb a připojení k internetu školám na Praze 13.</t>
  </si>
  <si>
    <t>Finanční prostředky byly čerpány na úhradu služeb energetického managementu a úroků na základě uzavřených "Smluv o poskytování energetických služeb se zaručeným výsledkem" za mateřské školy. Platby se provádí 2x ročně, vždy v dubnu a v říjnu. Rovněž bylo čerpáno za pronájem plaveckého bazénu v Gymnáziu J. Heyrovského pro děti z MŠ, za pronajatý pozemek MŠ Vlasákova 955, za správu objektů MŠ firmě IKON, za výměnu jističů, za čištění odpadů a kanalizace, revize elektroinstalace, hromosvodů, plynu, hasicích přístrojů a požárních hydrantů.  Dále byl hrazen nákup termoportů a gastronádob pro převoz jídel z důvodu koronavirových karantén ve školních jídelnách. V průběhu roku probíhaly neodkladné opravy a údržbové práce.</t>
  </si>
  <si>
    <t>Finanční prostředky byly čerpány na úhradu služeb energetického managementu na základě uzavřených "Smluv o poskytování energetických služeb se zaručeným výsledkem" za základní školy. Platby se provádí 2x ročně, vždy v dubnu a v říjnu. Rovněž bylo čerpáno za pronájem plaveckého bazénu v Gymnáziu J. Heyrovského pro děti ze ZŠ, za správu objektů ZŠ firmě IKON, za čištění odpadů a kanalizace, revize elektroinstalace, hasicích přístrojů, požárních hydrantů a hromosvodů a za výměnu jističů.  V průběhu roku probíhaly neodkladné opravy a údržbové práce. Prostředky s ÚZ 98 byly čerpány na pilotní projekt schválený ZMČ Praha 13 Trenéři ve škole na období od 1.1. - 30.6.2021.</t>
  </si>
  <si>
    <t>Finanční prostředky byly čerpány na služby energetického managementu dle Smlouvy o poskytování energetických služeb se zaručeným výsledkem, na úhradu prémie za úspory energií v roce 2019, na Analýzu a návrh řešení programu Digitální Česko, za správu objektů DDM a Kozel firmě IKON, za revize hromosvodů na DDM, za požární revize a prohlídku objektu Kozel, na opravy v kotelně objektu Kozel, na opravu zatékání do DDM Chlupova 1800 a výměnu jističů v DDM. Rovněž bylo čerpáno na plakety J. A. Komenského pro vybrané pedagogické pracovníky a na platbu daně z nemovitých věcí za objekt Kozel.</t>
  </si>
  <si>
    <t>Finanční prostředky určené na úhradu služeb v souvislosti s užíváním bytových jednotek, které jsou určeny pro pedagogické pracovníky v objektu Heranova 1547, nebyly čerpány.</t>
  </si>
  <si>
    <t>Finanční prostředky byly čerpány především na úhradu splátek jistiny na základě Smluv o poskytování energetických služeb se zaručeným výsledkem za mateřské školy (úhrady se provádí dle platebních kalendářů v měsících dubnu a říjnu), dále byla hrazena rekonstrukce letních sociálních zařízení na MŠ Klausova 2187, instalace zabezpečovacího systému v MŠ Bronzová 2572 a rekonstrukce mlhoviště MŠ Mezi Školami 2323. Rovněž bylo čerpáno na akci FMŠ Mohylová 1964 - podchycení základů východního křídla objektu (ÚZ 10), na doplatek akce MŠ Ovčí Hájek 2174 - revitalizace části komunikace začleněné následně do areálu MŠ (ORG 81057) a na nákup zahradního prvku pro MŠ Hostinského 1534.</t>
  </si>
  <si>
    <t>Paragraf 3113 i s ÚZ 10, ÚZ 12, ÚZ 84, ÚZ 90, ÚZ 98 a ORG 80855, 80856 a 81471</t>
  </si>
  <si>
    <t>Finanční prostředky s ÚZ 0 byly čerpány na právní služby související s výběrovým řízením na dodavatele a na technický dozor u akce Modernizace osvětlení na ZŠ Klausova 2450, s ÚZ 10 byly čerpány na Modernizaci osvětlení na ZŠ Klausova 2450 a s ÚZ 12 na projektovou dokumentaci na akci Realizace rekuperačních jednotek v ZŠ Prahy 13. Dále byly čerpány finanční prostředky na rekonstrukce hydroizolace ve varně ZŠ Mládí 135 (ÚZ 98) a na sanaci propadlého terénu při tělocvičně ZŠ Mládí 135 (ÚZ 98). Zbývající finanční prostředky byly čerpány na doplatek akce ZŠ Kuncova - výstavba učeben a bytových jednotek (ORG 80855) a doplatek akce FZŠ Trávníčkova - výstavba učeben a bytových jednotek (ORG 80856). Dotační prostředky z HMP na akci Rekonstrukce atria FZŠ Mezi Školami 2322 (ORG 81471) nebyly čerpány, a v rámci finančního vypořádání za rok 2020 bude požádáno o jejich ponechání do roku 2021.</t>
  </si>
  <si>
    <t>Finanční prostředky byly čerpány na nákup květin do obřadní síně pro svatební obřady, na služby tlumočníků a na uhrazení lékařské zprávy potřebné k přestupkovému řízení.</t>
  </si>
  <si>
    <t>Položky byly čerpány na úpravné pro pověřené členy zastupitelstva a pro reprezentanty úřadu při jejich účasti na svatebních a občanských obřadech.</t>
  </si>
  <si>
    <t>Jedná se o výběr místního poplatku. Změnou zákona se snížila sazba poplatku pro občany starší 65 let, současně došlo k opoždění části plateb patrně i z důvodu nouzového stavu s Covid - 19. Odvod ve prospěch MHMP bude ještě 74 901,67 Kč.</t>
  </si>
  <si>
    <t>Jedná se o výběr místního poplatku. Na nižším výběru poplatku se projevil nouzový stav v souvislosti s Covid - 19 a prominutí části poplatků podnikatelům (rest. zahrádky, vystavené zboží apod.) Nižší byla i stavební činnost a revitalizace objektů.Výrazně klesl i stánkový prodej, nepřijel cirkus, lunapark apod.</t>
  </si>
  <si>
    <t>Jedná se o výběr místního poplatku za povolení umístění herních prostorů - kasina.</t>
  </si>
  <si>
    <t>V průběhu hodnoceného období byl počet žádostí ze strany občanů MČ Praha 13 o lovecké a rybářské lístky vyšší.</t>
  </si>
  <si>
    <t>V průběhu hodnoceného období byl počet žádostí o vydání listů a koncesí vyšší.</t>
  </si>
  <si>
    <t>Jedná se o přijatý neinvestiční dar od společnosti A - TRIO Plus, s.r.o.</t>
  </si>
  <si>
    <t xml:space="preserve">Jedná se o přijaté plnění za způsobenou škodu  po úderu blesku - poškození videotelefonu a bezpečnostního systému na Trávníčkova 1746 (SSS P13) ve výši 13 692 Kč, za poškození střešní krytiny při vichřici na ZŠ Mládí 135 ve výši 1 500 Kč, za způsobenou škodu při vichřici na MŠ Mohylová 1964 ve výši 67 494 Kč, za způsobenou škodu při vichřici na Domu pro seniory Z. Kabátové ve výši 19 188 Kč, za vodovodní škodu v objektu radnice ve výši 12 545 Kč, za poškození skel na ZŠ Janského 2189 ve výši 45 237 Kč, za poškození skel na MŠ Chlupova 1798 ve výši 11 961 Kč, za vandalismus na MŠ Ovčí hájek 2154 ve výši 6 678 Kč a za vodovodní škodu na MŠ Mezi školami 2482 ve výši 15 381 Kč. </t>
  </si>
  <si>
    <t>Jedná se např. o přijaté plnění za hrazení nákladů při provedení exekucí a nákladů řízení (dle daňového řádu), za náhradu škody od zaměstnance, za náhradu škody za vstupní dveře radnice, přijaté plnění za pobyt zvířat umístěných do útulku, přijaté plnění v souvislosti s úhradou sociálního pohřbu.</t>
  </si>
  <si>
    <t>Jedná se o finanční prostředky za 39 vratek dotací ZŠ a MŠ např. Šablony, V Evropě se neztratíme, Školní obědy, předfinancování finanční výpomoci, podpora vzdělávání, vratky OPPPR.</t>
  </si>
  <si>
    <t>Jedná se o nařízený odvod z investičního fondu příspěvkové organizaci a jeho následné vrácení škole. Odvod ve výši 700 000 Kč se uskutečnil na FZŠ Brdičkova 1878, 108 000 Kč na ZŠ Klausova 2450, 600 000 Kč na FZŠ Trávníčkova 1744, 110 000 Kč na MŠ Janského 2187 a 70 000 Kč na MŠ Husníkova 2076.</t>
  </si>
  <si>
    <t>Bylo čerpáno za vodné a stočné na veřejném WC a v půjčovně sportovních potřeb v Centrálním parku, byly uhrazeny faktury za spotřebu elektrické energie na veřejném WC a v půjčovně sportovních potřeb v Centrálním parku. Na základě uzavřených nájemních smluv byly finanční prostředky vynaloženy na úhrady nájemného za pronájmy pozemků v k.ú. Stodůlky, které jsou využívány jako místní komunikace, dále byly finanční prostředky čerpány za správu KD Mlejn, veřejných WC a kulturních a sportovních zařízení MČ Praha 13. Položka daní a poplatků byla určena pro případnou úhradu daně z převodu nemovitostí a položka oprav na opravy v domě seniorů.</t>
  </si>
  <si>
    <t>Finanční prostředky byly určeny na pronájmy sloupů veřejného osvětlení, kde jsou umístěny panely na měření rychlosti v ulicích Jeremiášova a Armády v k.ú. Stodůlky a byly čerpány na opravy chodníků a na čištění kanalizačních a horských vpustí, opravy dopravního značení a na ořez zeleně a likvidace skládek.</t>
  </si>
  <si>
    <t xml:space="preserve">Finanční prostředky byly částečně použity na služby na akci Rozšíření parkovacích míst v ulici Bellušova a byly určeny na opravu parkovacích stání v lokalitě Velká Ohrada v rámci akce Řešení dopravy v klidu.  </t>
  </si>
  <si>
    <t xml:space="preserve">Od 1.11.2016 uzavřela MČ Praha 13 podnájemní smlouvy na 7 bytů pro sociálně slabé občany. V souvislosti s tím byly finanční prostředky čerpány na úhradu zálohových plateb na spotřebu vody, tepla, ohřevu teplé vody, na úhradu nájemného, na úklid domu, odpadu a používání výtahu u těch nájemců, kteří zálohu nezaplatili v řádném termínu, kromě spotřeby elektrické energie.    </t>
  </si>
  <si>
    <t xml:space="preserve">Bylo čerpáno na úhradu faktur za provoz a údržbu veřejného osvětlení v Centrálním parku, na parkovišti Janského a u ramp na Velké Ohradě, za nákupy materiálu, pracovních pomůcek, pohonných hmot a maziv, propanbutanových lahví a na úhradu mimořádného odvozu odpadu ze hřbitovů Krteň a Stodůlky.  </t>
  </si>
  <si>
    <t>ORJ 917 i s ÚZ 10</t>
  </si>
  <si>
    <t>Z této položky byly hrazeny výdaje na pojistné dle uzavřených pojistných smluv za nemovitosti MČ Praha 13 a za pojištění odpovědnosti zastupitelů MČ Praha 13. Finanční prostředky byly čerpány na úhradu znaleckých posudků, geometrických plánů, dofinancování opravy u víceúčelového hřiště v Centrálním parku a na opravy nemovitého majetku MČ Praha 13 (mimo komunikací). Dále byly finanční prostředky použity na spoluúčast na pojištění v případě pojistné události (úraz na chodníku MČ Praha 13 při náledí).</t>
  </si>
  <si>
    <t>Finanční prostředky byly čerpány na revitalizace městského prostoru v ulici K Brance.</t>
  </si>
  <si>
    <t>Finanční prostředky byly čerpány na deratizace myšovitých hlodavců ve všech lokalitách MČ Praha 13, na zajištění náhradní péče o opuštěná a týraná zvířata a na jarní a podzimní práce.</t>
  </si>
  <si>
    <t>Finanční prostředky byly použity na nákup materiálu, služeb, odměn a pohoštění při pořádání akcí v rámci ekologické výchovy. Akce jsou běžně pořádány od jara do podzimu. Z důvodu mimořádných opatření v souvislosti s pandemií koronaviru Covid - 19 bylo čerpání nízké. Většina finančních prostředků z položek na tomto paragrafu byla převedena do položky oprav.</t>
  </si>
  <si>
    <t xml:space="preserve">Finanční prostředky byly určeny na případný nákup přenosných hasicích přístrojů a byly čerpány na revizní práce prováděné dodavatelsky odbornou firmou související se zabezpečením požární ochrany na radnici do budovy radnice. Požární ochrana budovy radnice je v současné době zajištěna podle platných předpisů. </t>
  </si>
  <si>
    <t xml:space="preserve">Finanční prostředky byly čerpány na nákup ochranných nápojů dle Zákoníku práce do stojanů na pitnou vodu. Prostředky byly použity na nákup ochranných pomůcek, pracovních oděvů a pracovní obuvi, na doplnění stávajících lékárniček na základě požadavků jednotlivých odborů, na zakoupení profesního oblečení pro zaměstnance hospodářské správy, kteří zabezpečují ostrahu radnice MČ Praha 13. </t>
  </si>
  <si>
    <t>Také byly výdaje čerpány na zajištění dodávek tisku pro vedení MČ včetně úřadu, na nákup Sbírek zákonů, Věstníků a odborných publikací dle požadavků jednotlivých odborů. Na základě schválených požadavků jednotlivých odborů byly zakoupeny např. mikrovlnná trouba, chladničky, laminátor, kalkulačky, mobilní telefony, jídelní židle do přízemí radnice, varné konvice, magnetická tabule, přímotop, apod. Pro potřeby úřadu byl pořízen materiál pro drobnou údržbu a také kancelářský materiál (zejména xerox papír, hygienické potřeby, tiskopisy, náhradní díly).</t>
  </si>
  <si>
    <t>Finanční prostředky byly použity na nákup květin, kávovaru, drobného materiálu, věcných darů, náplní do kávového automatu v zasedací místnosti a na zajištění pohoštění při jednáních a pracovních schůzkách místostarosty. Na ostatních položkách vzhledem k epidemiologické situaci nebylo nutné čerpat.</t>
  </si>
  <si>
    <t xml:space="preserve">Finanční prostředky byly čerpány na nákup řezaných květin, drogistického zboží, doplnění kuchyňského vybavení, nealkoholických nápojů a pochutin určených k pohoštění při pracovních jednáních, na nákup dárkových karet, které byly určené jako vánoční dar a na zajištění kulturně-společenské akce pro děti Pohádkový les. </t>
  </si>
  <si>
    <t>Finanční prostředky byly čerpány na nákup kancelářských potřeb, které není možné pořídit ve skladu odboru hospodářské správy, na nákup drobného materiálu (drogistické zboží a úklidové prostředky), na pohoštění při jednání místostarosty a na nákup věcných darů. Také bylo čerpáno na právní služby související s výkonem místostarosty. Na položce majetku nebylo nutné čerpat.</t>
  </si>
  <si>
    <t xml:space="preserve">Finanční prostředky byly čerpány na dotace v oblasti sociálních a návazných služeb a rodinné politiky pro rok 2020 - dotace pro Domov sv. Karla Boromejského. </t>
  </si>
  <si>
    <t xml:space="preserve">Finanční prostředky byly čerpány na nákup odborné literatury na téma prevence rizikového chování, na předplatné časopisu Prevence a na likvidaci nebezpečného odpadu. Neinvestiční příspěvek zřízeným příspěvkovým organizacím byl zaslán základním školám (celkem 10) na zajištění realizace minimálního preventivního programu prevence rizikového chování (část tohoto příspěvku byla vrácena z důvodu opatření v souvislosti s pandemií koronaviru). Rovněž byly odeslány dotace pro Středisko prevence a léčby drogových závislostí - DROP IN o.p.s. </t>
  </si>
  <si>
    <t>Finanční prostředky byly  čerpány na dotace v oblasti sociálních a návazných služeb a rodinné politiky pro rok 2020 - dotace pro Farní charitu Stodůlky.</t>
  </si>
  <si>
    <t>Finanční prostředky byly čerpány na dotace v oblasti sociálních a návazných služeb a rodinné politiky pro rok 2020 - dotace pro organizaci Cesta domů, z.ú.</t>
  </si>
  <si>
    <t>Finanční prostředky byly čerpány na realizaci projektu Praha 13 bezpečně online 2020. Dále bylo hrazeno pohoštění na Senior akademii.</t>
  </si>
  <si>
    <t>ORJ 480 (paragraf 3311, 3312, 3419, 3543, 4319,), 580, 680 i s ÚZ 98</t>
  </si>
  <si>
    <t>Finanční prostředky byly čerpány na schválené programové (např. pro spolek Moudrá sovička z.s., sbor Carmina Vocum z.s., Římsko - katolickou farnost sv. Jakuba) a individuální (např. pro Petanque pro vás z.s., MŠ a ZŠ speciální Diakonie ČCE Praha 5, Centrum pro dětský sluch Tam Tam o.p.s.) dotace v oblasti volného času. Část prostředků nebyla vyplacena vzhledem k tomu, že obdarovaný subjekt ve stanovené lhůtě nepodepsal darovací smlouvu.</t>
  </si>
  <si>
    <t xml:space="preserve">Finanční prostředky byly čerpány na pořízení obrazů do atria radnice, 3D tiskárny, na grafické práce a výzdobu atria, na aku nářadí, samolepky, CNC gravírovací zařízení, na tisk plakátků v rámci mimořádných opatření, na zakoupení trik, medailí a na technické zajištění turnaje v kopané, projekce Kinobusu, materiál na vánoční výzdobu a několika dalších akcí festivalu, které bylo možno uspořádat při dodržení v té době platných opatření. Na položkách  5212, 5213, 5221, 5222 byly vyplaceny schválené programové (např. pro Proxima Sociale o.p.s., TIB z.s., Společnost pro talent a nadání, z.s., Junák - český skaut, středisko Hiawatha Praha, z.s., SH ČMS - Sbor dobrovolných hasičů P13 - Třebonice a Stodůlky) a individuální (např. pro Agencie TMC, s.r.o, plaveckou školu Bouble Trouble, Junák, stř. 55. Vatra Praha, Senior Fitnes z.s.) dotace v oblasti volného času. </t>
  </si>
  <si>
    <t>Finanční prostředky byly čerpány na zajištění pohoštění pro návštěvy u tajemníka ÚMČ Praha 13 (káva, čaj, cukr, minerální voda), na příspěvek Sdružení tajemníků městských a obecních úřadů ČR a Centru excelence při České společnosti pro jakost a na úhradu poradenských služeb v oblasti GDPR</t>
  </si>
  <si>
    <t xml:space="preserve">Finanční prostředky byly ze sociálního fondu zaměstnavatele čerpány na stravné, na penzijní připojištění, odměny při životních jubileích zaměstnanců a zastupitelů, dětské tábory, vitamíny pro zaměstnance a nájemné při sportovním dnu. </t>
  </si>
  <si>
    <t>Finanční prostředky byly čerpány na pohoštění při zasedání Bezpečnostní rady a při akcích pod záštitou Bezpečnostní rady.</t>
  </si>
  <si>
    <t>Uvedené položky byly čerpány na nákup materiálu (hygienické, čistící a úklidové potřeby) a za poskytnuté služby za bytové prostory č. 51 a 52 v krizovém bytě Heranova 1547/7.</t>
  </si>
  <si>
    <t>V uvedených tabulkách je sledováno čerpání rozpočtu na položkách projektu Plán udržitelné městské mobilty Městské části Praha 13. Každá tabulka představuje jednotlivý zdroj financování: EU (50%), SR (45%) a MČ (5%). Nečerpané položky budou čerpány v roce 2021 v následujících etapách projektu v souladu s jeho harmonogramem. Náplní projektu je zpracování strategického dokumentu - Plánu udržitelné městské mobilty Městské části Praha 13, jehož cílem je vytvořit podmínky pro uspokojení potřeb mobility lidí i podniků v Praze 13 a jeho okolí a přispět ke zlepšení kvality života. Projekt byl zahájen v březnu 2020 a předpokládaný konec realizace je stanoven na prosinec 2021.</t>
  </si>
  <si>
    <t>ORJ 505 s ÚZ 13011 a 13015</t>
  </si>
  <si>
    <t>Finanční prostředky byly určeny na dotace v oblasti sociálních a návazných služeb a rodinné politiky pro rok 2020. Čerpáno bylo na dotace pro Národní ústav pro autismus, z.ú., Centrum pro dětský sluch Tamtam, o.p.s., Centrum pro rodinu PSS a klinické adiktologie, z.ú. a pro organizaci Cesta domů, z.ú.</t>
  </si>
  <si>
    <t>Finanční prostředky byly čerpány na zakoupení drobného materiálu pro činnost klubů seniorů, na pohoštění v klubu seniorů, na dárkové poukázky pro seniory, na výdaje spojené s realizací Retro kavárny a byl poskytnut finanční dar za organizaci a vedení Retro kavárny. Finanční prostředky byly rovněž čerpány na dotace v oblasti sociálních a návazných služeb a rodinné politiky pro rok 2020 pro Centrum pro dětský sluch Tamtam, o.p.s. a pro Informační centrum rodičů a přátel sluchově postižených, z.s.</t>
  </si>
  <si>
    <t xml:space="preserve">Paragraf 4329 s ÚZ 13011 </t>
  </si>
  <si>
    <t xml:space="preserve">Bylo čerpáno na zajištění služeb souvisejících s realizací  některých akcí (např. Sousedské setkání občanů, Zažijme Butovice jinak) a příměstských táborů. </t>
  </si>
  <si>
    <t>Jednalo se o výdaje na zajištění lůžek v Domově pro seniory Zity Kabátové, který je v provozu od 1.4.2019.</t>
  </si>
  <si>
    <t xml:space="preserve">Finanční prostředky byly čerpány na nákup věcných darů pro osoby ohrožené sociálním vyloučením a pro osoby omezené ve svéprávnosti a na dotaci v oblasti sociálních a návazných služeb a rodinné politiky pro rok 2020 pro Farní charitu Stodůlky. </t>
  </si>
  <si>
    <t>Položka byla určena pro dotace v oblasti sociálních a návazných služeb a rodinné politiky pro rok 2020. Čerpání proběhlo pro Asistence a Fosa, o.p.s., Hewer, z.s., Prosaz, z.ú. a Polovina nebe o.p.s. a pro Dívčí katolickou střední školu.</t>
  </si>
  <si>
    <t xml:space="preserve">Finanční prostředky byly určeny na dotace v oblasti sociálních a návazných služeb a rodinné politiky pro rok 2020 a na úhradu služeb spojených s užíváním azylového bytu a sociálních bytů až na základě vyúčtování služeb (položka 5169). Čerpáno bylo např. na dotaci pro organizaci Tři, o.p.s., Středisko prevence a léčby drogových závislostí - DROP IN, o.p.s., Palata - Domov pro zrakově postižené, Proxima Sociale o.p.s., organizaci Pohoda - společnost pro normální život lidí s postižením, o.p.s., EDA cz, z.ú., Středisko křesťanské pomoci Horní Počernice  a pro Diakonii ČCE. </t>
  </si>
  <si>
    <t xml:space="preserve">Finanční prostředky byly čerpány na úhradu aktivačních poplatků a repasů v rámci Tísňové péče Areíon pro uživatele z MČ Praha 13. </t>
  </si>
  <si>
    <t>Paragraf 4378 i s ÚZ 81 a ÚZ 115</t>
  </si>
  <si>
    <t>V roce 2020 bylo nutné uhradit 9 sociálních pohřbů.</t>
  </si>
  <si>
    <t>Dotační prostředky související s výkonem pěstounské péče byly čerpány na úhradu školení a služeb spojených s výkonem pěstounské péče - zajištění asistovaných kontaktů.</t>
  </si>
  <si>
    <t xml:space="preserve">Finanční prostředky byly čerpány na nízkoprahové a terénní programy zaměřené na práci s osobami bez přístřeší a na dotace v oblasti sociálních a návazných služeb a rodinné politiky pro rok 2020 - Naděje, z.ú. (ÚZ 81) a Sananim, z.ú. (ÚZ 115). Čerpáno bylo rovněž na dotaci pro Proxima Sociale o.p.s. </t>
  </si>
  <si>
    <t>Paragraf 4342</t>
  </si>
  <si>
    <t xml:space="preserve">Prostředky byly čerpány na nákup drobného materiálu, didaktických materiálů a odborné literatury v rámci integrace cizinců a národnostních menšin a na nákup odborné literatury do knihovny oddělení prevence. </t>
  </si>
  <si>
    <t>Finanční prostředky ze státního rozpočtu včetně povinné spoluúčasti MČ Praha 13 byly určené na projekt Společná adresa - Praha 13. V rámci projektu bylo čerpáno například na úhradu osobních výdajů (dohody o provedení práce) administrátorů projektu a přímých realizátorů jednotlivých aktivit (zejména pedagogů MŠ a ZŠ), dále na nákup materiálu, didaktických pomůcek a odborné literatury, na úhradu služeb, kurzů a školení. Do projektu byla rovněž zapojena dotace z HMP na realizaci podprojektu Zažijme Butovice jinak 2020 (ÚZ 115). Čerpání v rámci projektu nebylo možné realizovat v plném rozsahu z důvodu mimořádných opatření v souvislosti s pandemií nového typu koronaviru.</t>
  </si>
  <si>
    <t>Finanční prostředky z Ministerstva práce a sociálních věcí, určené na projekt Obec přátelská rodině, byly čerpány na nákup materiálu, na úhradu služeb, pohoštění, darů a na osobní výdaje (DPP). Čerpání v rámci projektu nebylo možné realizovat v plném rozsahu z důvodu mimořádných opatření v souvislosti s pandemií nového typu koronaviru.</t>
  </si>
  <si>
    <t>Finanční prostředky pod ORG 10859 byly určeny na výdaje související s realizací projektu Využití inovačních řešení pro posílení strategického řízení Prahy 13. Každá tabulka představuje jednotlivý zdroj financování EU (50%), SR (45%) a MČ (5%). Realizace projektu byla již úspěšně dokončena a projekt byl také finančně ukončen. Všechny položky byly postupně čerpané v souladu s harmonogramem projektu. Jeho cílem bylo uspořádání čtyř inovativních Ideathonů, aktualizace Strategického plánu a vytvoření Smart City plánu  MČ Praha 13. Projekt byl dokončen v únoru 2020.</t>
  </si>
  <si>
    <t>Jedná se o finanční prostředky na realizaci projektu  Místní akční plán II rozvoje vzdělávání pro Prahu 13 (reg. č. CZ.02.3.68/0.0/0.0/17_047/0008587), který je financován v rámci Operačního programu Výzkum, vývoj a vzdělávání. Projekt navazuje na předcházející projekt MAP rozvoje vzdělávání pro Praha 13 a Řeporyje. Projekt se zaměřuje především na rozvoj spolupráce zřizovatelů se školami, na spolupráci škol a spolupráci s rodiči. Cílem projektu je pokračování ve společném plánování a sdílení aktivit vedoucích ke zlepšení kvality vzdělávání v MŠ, ZŠ, ZUŠ a DDM. Čerpání v rámci projektu bylo ovliněno mimořádnými opatřeními v souvislosti s pandemií nového typu koronaviru. Projekt byl zahájen v srpnu 2018 a bude ukončen v červenci 2021.</t>
  </si>
  <si>
    <t>Zdroje na položkách 5189 a 5362 byly určené k úhradě měsíčních záloh za pohonné hmoty, provozní náplně, parkovné a ostatní služby hrazené prostřednictvím platebních karet společnosti CCS, a.s. s následným měsíčním vyúčtováním a na nákup dálničních známek pro služební účely.</t>
  </si>
  <si>
    <t>Finanční prostředky byly určeny na rekonstrukci služebny Policie ČR Běhounkova 2301 (realizace akce proběhne v roce 2021).</t>
  </si>
  <si>
    <t xml:space="preserve">Finanční prostředky byly čerpány na drobné modernizace DH a sportovišť (zvýšení oplocení na SH Třebonice a na zvýšení oplocení SH Velká Ohrada), na nákup herních prvků pro rekonstrukci DH na sídlišti v ulici Blattného, Nové Butovice (spoluúčast k dotaci z HMP) a na pořízení dalších herních a výukových panelů do Údolí Motolského potoka. V roce 2020 byla objednána projektová dokumentace na revitalizaci fontány u ZŠ Brdičkova a na rekonstrukci parku U dvojčat na Velké Ohradě. Rovněž byla uhrazena kompletní dokumentace na revitalizaci skateparku Lužiny (ÚZ 98) a pořízení 2 stolů na stolní tenis v Centrálním parku (ÚZ 98). Také jsme obdrželi dvě dotace z rozpočtu HMP na akci Revitalizaci vnitrobloku Fingerova, 3. etapa (ÚZ 84, ORG 81409) a akci Rekonstrukce DH na sídlišti v ulici Blattného, Nové Butovice (ÚZ 84, ORG 81410). Obě stavby byly zahájeny na konci roku 2020 nákupem herních prvků a dalšího stavebního materiálu a jejich realizace bude pokračovat v roce 2021. </t>
  </si>
  <si>
    <t xml:space="preserve">Finanční prostředky byly čerpány na položce 6121 na rekonstrukci výtahů V1 a V2 a instalaci okenních fólií v podatelně a živnostenském odboru a na položce 6122 na nákup nového komplexu vánočního osvětlení budovy radnice a na nákup 2 čistících strojů. </t>
  </si>
  <si>
    <t>Na výše uvedených položkách došlo u správcovské firmy Centra k čerpání ve výši 168 271,45 Kč na rekonstrukci bytu č. 29 v ulici Ovčí hájek 2160 a u správcovské firmy Ikon k čerpání ve výši 139 125,50 Kč na rekonstrukci bytů č. 13 a 27 v ulici Přecechtělova 2243.</t>
  </si>
  <si>
    <t>NEINVESTIČNÍ  VÝDAJE  ZA ROK 2020</t>
  </si>
  <si>
    <t>kancelář tajemníka - odd. krizového řízení (výdaje na materiál a služby spojené s provozem krizového bytu)</t>
  </si>
  <si>
    <t>odbor majet.,byt. a invest. (určeno na práce spojené s pobytovým zázemím pro seniory v DPS a na část přístavby SSS)</t>
  </si>
  <si>
    <t>odbor dopravy (prostředky jsou rozpočtovány jako rezerva odboru dopravy, čerpáno na zámečnické práce na odemčení a uzamčení odstavených vozidel)</t>
  </si>
  <si>
    <t>odbor majet., byt. a invest. (na služby v souvislosti s akcí Rozšíření parkovacích míst v ul. Bellušova, rozpočtováno rovněž na opravu parkovacích stání v lokalitě Velká Ohrada)</t>
  </si>
  <si>
    <t>odbor majet.,byt. a invest. (určeno na rekonstrukce a úpravy chodníků)</t>
  </si>
  <si>
    <t>odbor majet.,byt. a invest. (na vypracování PD na akci Parkovací dům Bellušova - Mukařovského, na instalaci solárních panelů na měření rychlosti v Třebonicích)</t>
  </si>
  <si>
    <t>odbor školství (úhrada úroků za MŠ a služeb managementu za MŠ a ZŠ vyplývajících ze smluv o poskytování energetických služeb, nezbytné opravy a údržba na MŠ, ZŠ, DDM a RO Kozel a ve školních jídelnách, čištění tukových filtrů, VZT a platby za správu objektů ZŠ, MŠ, DDM a RO Kozel firmě IKON)</t>
  </si>
  <si>
    <t>odbor školství (na pořízení nového serveru pro FZŠ Trávníčkova 1744 a na spoluúčasti k výzvám OP PPR pro ZŠ a MŠ)</t>
  </si>
  <si>
    <t>odbor sociální péče (příspěvek organizacím na sociální a pečovatelské služby a na sociální pomoc dětem a mládeži, neinvestiční příspěvky zřízeným PO, oblast protidrogové prevence, na projekt P13 bezpečně online 2020, nízkoprahové a terénní programy, výdaje na Retro kavárnu, semináře pro pěstouny, práce s národnostními menšinami, výdaje v souvislosti s výkonem SPOD a sociální práce, výdaje na azylový byt, výdaje na zajištění lůžek v Domově pro seniory)</t>
  </si>
  <si>
    <t>odbor ekonomický (jízdné pro sociální pracovníky vykonávající SPOD a sociální práci)</t>
  </si>
  <si>
    <t>ORJ 510</t>
  </si>
  <si>
    <t>Finanční prostředky byly určeny na služby v souvislosti se SPOD.</t>
  </si>
  <si>
    <t>odbor majet., byt. a invest. (opravy sportovních zařízení P13, úhrada servisních prací v KD Mlejn dle uzavřených smluv)</t>
  </si>
  <si>
    <t>kancelář tajemníka - referát krizového řízení (výdaje na provoz SDH, opravy vozidel, ochranné pomůcky a oděvy, školení, atd.)</t>
  </si>
  <si>
    <t>odbor majet., byt. a invest. (rozpočtováno na rekonstrukci služebny Policie ČR Běhounkova)</t>
  </si>
  <si>
    <t>odbor majet., byt. a invest. (výkupy pozemků)</t>
  </si>
  <si>
    <t>odbor majet., byt. a invest. (opravy, udržování a další neinvestiční výdaje na provoz hřbitovů Krteň a Stodůlky, veřejné osvětlení v CP, na parkovišti Janského a u ramp na Velké Ohradě)</t>
  </si>
  <si>
    <t xml:space="preserve">odbor soc. péče (výdaje na 9 sociálních pohřbů) </t>
  </si>
  <si>
    <t>kancelář starosty (výdaje kanceláře, poradenské a právní služby, pohoštění při pracovních jednáních a věcné dary pro jubilanty)</t>
  </si>
  <si>
    <t>kancelář MS Zelený (výdaje kanceláře, pohoštění při pracovních jednáních a věcné dary)</t>
  </si>
  <si>
    <t>kancelář MS RNDr. Plesníková (výdaje kanceláře, pohoštění při pracovních jednáních a věcné dary)</t>
  </si>
  <si>
    <t>kancelář MS P. Zeman (výdaje kanceláře, pohoštění při pracovních jednáních a věcné dary)</t>
  </si>
  <si>
    <t>kancelář tajemníka úřadu - sociální fond zaměstnavatele (stravenky, příspěvky na tábory, penzijní připojištění, finanční dary k životnímu jubileu, nájemné při sportovním dnu, vitamíny pro zaměstnance)</t>
  </si>
  <si>
    <t>výdaje na pohoštění a dary pro výbory a komise, úhrada poplatku v Potravinové bance na odběr potravin</t>
  </si>
  <si>
    <t>kancelář tajemníka - referát krizového řízení (pohoštění při zasedání Bezpečnostní rady a při akcích pod záštitou Bezpečnostní rady)</t>
  </si>
  <si>
    <t xml:space="preserve">odbor informatiky (výdaje na nákup notebooku, velkoobjemových laserových tiskárem a serveru na databázový systém ORACLE)    </t>
  </si>
  <si>
    <t>odbor hospodářské správy (rekonstrukce výtahů V1 a V2, instalace okenních fólií, nákup nového komplexu vánočního osvětlení a nákup 2 čistících strojů)</t>
  </si>
  <si>
    <t>odbor ekonomický (zúčtování DPH mezi HČ a ZČ a odhad mezd za prosinec)</t>
  </si>
  <si>
    <t>odbor majet.,byt a invest. (služby v souvislosti s akcí Revitalizace veřejného prostoru Velká Ohrada - Dalejský park)</t>
  </si>
  <si>
    <t>odbor majet.,byt a invest. (úhrada služeb u bytů zvláštního určení pro invalidy v objektech BD Rotavská a Petržílkova, výdaje na následnou péči veřejné zeleně v majetku MČ Praha 13)</t>
  </si>
  <si>
    <t>Finanční prostředky byly čerpány na úhradu služeb neobsazených bytů zvláštního určení (pro invalidy) v objektech Bytového družstva Rotavská a Bytového družstva Petržílkova. Rovněž byly čerpány na zajištění závlahy, úklidu košů a altánů a na zajištění následné péče na akce Revitalizace veřejné zeleně v majetku MČ Praha 13.  Položka služeb (ÚZ 12) byla určena na Revitalizaci veřejného prostoru Velká Ohrada a na Revitalizaci veřejné zeleně v majetku MČ Praha 13.</t>
  </si>
  <si>
    <t>odbor školství  (úhrada splátek jistiny na základě Smluv o poskytování energ. služeb se zaručeným výsledkem za MŠ, akce Výstavba učeben a byt. jednotek ve FZŠ Trávníčkova a ZŠ Kuncova, výdaje na podchycení základů u FMŠ Mohylova, doplatek akce MŠ Ovčí Hájek - revitalizace části komunikace, nákup zahradního prvku pro MŠ Hostinského, rekonstrukce hydroizolace ve varně ZŠ Mládí, pořízení spec. vrat pro ŠZS Bronzová, akce Modernizace osvětlení na ZŠ Klausova 2450 a Realizace rekuperačních jednotek v ZŠ)</t>
  </si>
  <si>
    <t>kancelář tajemníka úřadu - odd. personální (školení a konference, pojistné placené zaměstnav. za zaměstnance, léčebně prev. péče)</t>
  </si>
  <si>
    <t>Sociální fond zaměstnavatele, Fond občanských obřadů</t>
  </si>
  <si>
    <t>IV. Zpráva auditora</t>
  </si>
  <si>
    <t>Zpráva nezávislého auditora o výsledku přezkoumání hospodaření</t>
  </si>
  <si>
    <t>V. Účetní závěrka za rok 2020</t>
  </si>
  <si>
    <t>Příloha č. 7 - Výkaz pro hodnocení plnění rozpočtu</t>
  </si>
  <si>
    <t>Příloha č. 8 - Zpráva nezávislého auditora o výsledku přezkoumání hospodaření</t>
  </si>
  <si>
    <t>Příloha č. 9 - Inventarizační zpráva</t>
  </si>
  <si>
    <t>Fond rezerv a rozvoje</t>
  </si>
  <si>
    <t>SOCIÁLNÍ FOND ZAMĚSTNAVATELE</t>
  </si>
  <si>
    <t>Zůstatek k   1. 1. 2020</t>
  </si>
  <si>
    <t xml:space="preserve">Kč </t>
  </si>
  <si>
    <t>Příjmy:</t>
  </si>
  <si>
    <t>Příděl finančních prostředků z rozpočtu úřadu</t>
  </si>
  <si>
    <t>Kč</t>
  </si>
  <si>
    <t>Výdaje:</t>
  </si>
  <si>
    <t>Životní jubilea zaměstnanci</t>
  </si>
  <si>
    <t>Životní jubilea zastupitelé</t>
  </si>
  <si>
    <t xml:space="preserve">Příspěvek na stravné </t>
  </si>
  <si>
    <t xml:space="preserve">Penzijní připojištění </t>
  </si>
  <si>
    <t>Příspěvek na dětské tábory</t>
  </si>
  <si>
    <t>Sportovní den - nájemné</t>
  </si>
  <si>
    <t>Sportovní den - startovné</t>
  </si>
  <si>
    <t>VÝDAJE CELKEM</t>
  </si>
  <si>
    <t>Zůstatek k   31.12. 2020</t>
  </si>
  <si>
    <t>FOND OBČANSKÝCH OBŘADŮ</t>
  </si>
  <si>
    <t>Výdaje na úpravu členů ZMČ</t>
  </si>
  <si>
    <t>Výdaje na úpravu zaměstnanců úřadu</t>
  </si>
  <si>
    <t>FOND REZERV A ROZVOJE</t>
  </si>
  <si>
    <t>Připsané úroky</t>
  </si>
  <si>
    <t>odbor maj.byt.a inv.- převod do 2021</t>
  </si>
  <si>
    <t>odbor školství - převod do 2021</t>
  </si>
  <si>
    <t>Domistav CZ a.s.</t>
  </si>
  <si>
    <t>1)</t>
  </si>
  <si>
    <t>Libeva stavební s.r.o.</t>
  </si>
  <si>
    <t>2)</t>
  </si>
  <si>
    <t>Kargea s.r.o.</t>
  </si>
  <si>
    <t>3)</t>
  </si>
  <si>
    <t>Anta s.r.o.</t>
  </si>
  <si>
    <t>4)</t>
  </si>
  <si>
    <t>Dream-Tec s.r.o.</t>
  </si>
  <si>
    <t>5)</t>
  </si>
  <si>
    <t>Bankovní poplatky</t>
  </si>
  <si>
    <t>VÝDAJE ÚHRNEM</t>
  </si>
  <si>
    <t>1) statika FZŠ Mohylová 1964</t>
  </si>
  <si>
    <t>2) oprava konstrukcí u hřiště v CP</t>
  </si>
  <si>
    <t>3) oprava zemního tělesa, sezení a schodišť u hřiště v CP</t>
  </si>
  <si>
    <t xml:space="preserve">4) PD na akci parkoviště Bellušova-Mukařovského </t>
  </si>
  <si>
    <t xml:space="preserve">5) modernizace osvětlení ZŠ Klausova 2450 </t>
  </si>
  <si>
    <t xml:space="preserve">Jedná se o výběr místního poplatku. Příjmy jsou vyšší z důvodu změny poplatků za ubytování od počátku roku 2020. Ani prominutí poplatků od podnikajících ubytovatelů (pensiony, ubytovny apod.) výrazně příjem nesnížilo oproti očekávání. Odvod ve prospěch MHMP bude ještě 2 210,25 Kč. </t>
  </si>
  <si>
    <t>*) vydání rozhodnutí v záležitostech pozemních komunikací</t>
  </si>
  <si>
    <t>oblast kult.a těl.čin. - převod do 2021</t>
  </si>
  <si>
    <t>Výdaje byly určeny na nákupy vnitřního vybavení kanceláří v odboru kanceláře starosty a na technické vybavení při různých akcích. Vzhledem k epidemiologické situaci způsobené nákazou Covid - 19, byla většina plánovaných akcí zrušena. Dále bylo čerpáno na drobné materiální vybavení kanceláře starosty, na pronájem www stránek, na konzultační, právní a poradenské služby a na věcné dary (dárkové koše pro jubilanty  - ředitele MŠ, ZŠ a seniory).  Finanční prostředky byly také použity na nákupy květin, na čistící a úklidové prostředky, na propagační předměty, na zajištění elektrocentrály pro provoz tržiště. Rovněž bylo čerpáno na zajištění tisku letáků k propagaci Seniorských obálek, výlep plakátů s oznámením o zřízení nouzové linky pro seniory a na pohoštění návštěv u starosty. Čerpání neproběhlo pouze na položkách cestovného a darů obyvatelstvu z důvodu neuskutečněných služebních cest a zrušení pobytu pro dceru paní Němcové v Oděse z důvodu vyhlášení nouzového stavu.</t>
  </si>
  <si>
    <t>Tyto položky byly čerpány na nákup nového fotoaparátu, diktafonu a externího disku na fotografie a na základě smluvních závazků na výrobu a digitální vysílání programu TV 13 a Praha TV. Dále na základě smluvních závazků na výrobu, distribuci a webovou prezentaci časopisu STOP, na propagaci MČ Praha 13 na webové stránce Pražský Patriot, na monitoring tisku a za správu facebookového profilu městské části, instagramového účtu a Youtube kanálu MČ Praha 13. Rovněž bylo čerpáno na jednorázové objednávky na kontrolu stavu webu a stavu sociálních sítí MČ Praha 13.</t>
  </si>
  <si>
    <t>Položka 5901 (nespecifikovaná rezerva) s ÚZ 0 představuje finanční prostředky na krytí spoluúčasti MČ, případně pro předfinancování projektů z dotačních fondů EU. Z této položky jsou převáděny finanční prostředky na jiné položky umožňující platby v rámci předfinancování, případně tvorby nových dotačních žádostí či monitorovacích zpráv. Položka 5175 byla určena na předfinancování výdajů (pohoštění pro účastníky 4. Ideathonu) v rámci projektu Využití inovačních řešení pro posílení strategického řízení Prahy 13, který je podpořen z Operačního programu Zaměstnanost. Z položky 5169 bylo čerpáno na grafické služby při zpracování manuálu komunikace úředníka ÚMČ Praha 13, dále byly předfinancovány výdaje aktuálních projektů v souladu s jejich schváleným rozpočtem a harmonogramem. Jedná se především o projekt Cesta k dalšímu rozvoji MČ Praha 13 a projekt Plán udržitelné městské mobility MČ Praha 13. Z položky 5168 byla hrazena roční registrace domény a hrazen rozvoj mobilní aplikace redesign – nový design podporující nové standardy, přístupnost dle nové legislativy a fulltextové vyhledávání. Jedná se o projekt v období udržitelnosti s názvem Mobilní aplikace Praha 13. Z položky 5139 byly předfinancovány tzv. nepřímé náklady v projektu Využití inovačních řešení pro posílení strategického řízení Prahy 13 - nákup propagačních předmětů s vlastními logy pro zajištění publicity a udržitelnosti projektu.</t>
  </si>
  <si>
    <t>V uvedených tabulkách pod ORG 15045 je sledováno čerpání rozpočtu na položkách projektu Cesta k dalšímu rozvoji P13. Každá tabulka představuje jednotlivý zdroj financování: EU (50%), SR (45%) a MČ (5%), které byly postupně čerpány v souladu s harmonogramem projektu. Aktuální přehled představuje převedené nevyčerpané částky dotace do roku 2020 a zařazení zálohových plateb dotace z průběhu roku 2020. Cílem projektu je zavedení systému řízení bezpečnosti informací dle požadavků normy ISO 27001, vytvoření několika strategických dokumentů a usnadnění pochopení řešení životních situací občana na úřadě. Projekt byl zahájen v březnu 2019 a předpokládaný konec realizace je stanoven na březen 2021.</t>
  </si>
  <si>
    <t xml:space="preserve">Volby do Senátu ČR - transfer z HMP </t>
  </si>
  <si>
    <t>Jedná se o výběr místního poplatku. Plnění poplatků je nízké z důvodu malého počtu akcí na MČ Praha 13, ze kterých se poplatek vybírá. Z důvodu nouzového stavu v souvislosti s Covid - 19 se nerealizovalo ani očekáváné hostování cirkusu, od něhož výběr poplatku činí největší podíl.</t>
  </si>
  <si>
    <t>Finanční prostředky byly čerpány na úhradu jízdného a časových jízdenek v souvislosti s výkonem SPOD a sociální práce.</t>
  </si>
  <si>
    <t xml:space="preserve">Výše uvedené finanční prostředky byly použity na úhradu výdajů vzniklých v souvislosti s konáním voleb do Senátu ČR. Prostředky byly určené na organizačně technické zabezpečení voleb, např. kancelářské potřeby, dopravní výkony, na distribuci hlasovacích lístků, na stravné, na dohody související s výkonem činnosti pro zajištění voleb, na odměny členů komisí, na refundace, nájem WC a na údržbu volebního vybavení. Výdaje se týkaly odborů ekonomického, hospodářské správy, školství a kanceláře tajemníka. </t>
  </si>
  <si>
    <t>Finanční prostředky byly použity na pokrytí aktivit Agendy 21. Převážně se jednalo o nákup promo stánku a nákup dvou stanů 3x3 m pro účely prezentace MA 21, nákup materiálu na šití roušek pro občany Prahy 13, na akci Vyšijme si Prahu 13 a nákup pohoštění. Dále bylo čerpáno na akci pro seniory - koncert Dua PiňaKoláda (dne 20.2.2020), na realizaci online školení, na zdravotnické služby v rámci povinných kritérií Agendy 21, na facilitaci Veřejného fóra a byla uhrazena platba za udělení oprávnění užití duševního vlastnictví společnosti OSA za hudební produkci na této akci pro seniory. Nečerpání finančních prostředků bylo zapříčiněno omezením realizací akcí z důvodu mimořádných opatření v souvislosti s onemocněním Covid - 19.</t>
  </si>
  <si>
    <t xml:space="preserve">Transfer z HMP na zajištění opatření proti koronaviru (COVID - 19) - čerpání </t>
  </si>
  <si>
    <r>
      <t>ZHMP schválilo usnesením č. 15/24 ze dne 19.3.2020 poskytnutí účelových dotací MČ HMP a jednotkám sborů dobrovolných hasičů na výdaje při řešení krizové situace v souvislosti s šířením nového typu koronaviru.  Naší MČ bylo přiděleno celkem 19 096 100 Kč. Na jednoho obyvatele MČ Praha 13 jsme obdrželi dotaci ve výši 300 Kč, tj. celkem 18 881 100 Kč a dále byly součástí i dotace na činnost JSDH Stodůlky ve výši 115 000 Kč a dotace na činnost JSDH Třebonice ve výši   100 000 Kč. Rozpočtová úprava byla provedena na odboru školství (ORJ 450, 750,754), hospodářské správy (ORJ 725), referátu krizového řízení (ORJ 743), odboru informatiky (ORJ 710), na kanceláři starosty (ORJ 733), kanceláři místostarosty Zemana (ORJ 737) a Zeleného (ORJ 735), kanceláři tajemníka (ORJ 742), na Agendě 21 (ORJ 739),Středisku sociálních služeb (ORJ 782), Domu dětí a mládeže (ORJ 781), Rekreačním objektu Kozel (ORJ 752), na odboru sociální péče (ORJ 555), ekonomickém odboru (ORJ 705) a na odboru majetkovém, bytovém a investičním (ORJ 718).</t>
    </r>
    <r>
      <rPr>
        <b/>
        <sz val="10"/>
        <rFont val="Arial CE"/>
        <family val="0"/>
      </rPr>
      <t xml:space="preserve"> Čerpání se uskutečnilo např.</t>
    </r>
    <r>
      <rPr>
        <sz val="10"/>
        <rFont val="Arial CE"/>
        <family val="2"/>
      </rPr>
      <t xml:space="preserve"> na odboru školství na nákup obleků pro práci s ručními dezinfekčními zařízeními, na nákup ručních dezinfekční zařízení a bezkontaktních čelních teploměrů, papírových ručníků, dezinfekcí, tekutého mýdla, latexových rukavic a ochranných štítů. Byly refundovány finanční prostředky za znehodnocené potraviny z důvodu uzavření škol a pokryty provozní výdaje objektu Kozel z důvodu jeho uzavření. Na odboru informatiky bylo čerpáno na nákup 50 ks notebooků HP pro zabezpečení výuky sociálně slabých dětí. Na odboru hospodářské správy bylo čerpáno na výrobu dělící přepážky na recepci v přízemí radnice, na nákup respirátorů, ochranných obleků, obličejových štítů a masek, jednorázových rukavic, na nákup dezinfekčního mlhovacího stroje, dezinfekce, lahví, dávkovačů a kanystrů na dezinfekci, dezinfekčního mýdla, dezinfekčních ubrousků a na prostorovou dezinfekci radnice.  </t>
    </r>
  </si>
  <si>
    <t>Finanční prostředky byly použity na opravy a údržbu v DPS.</t>
  </si>
  <si>
    <t>Výše uvedené finanční prostředky byly rozpočtovány na položce 5901 jako rezerva odboru dopravy na rok 2020. Čerpání se uskutečnilo na položce 5169 za provedené zámečnické práce - odemčení a uzamčení odstavených vozidel na území MČ Prahy 13 a to na základě žádosti vlastníka pozemních komunikací.</t>
  </si>
  <si>
    <t xml:space="preserve">Celkem ORJ 449 a 450 </t>
  </si>
  <si>
    <t>Celkem ORJ 449 a 450</t>
  </si>
  <si>
    <t xml:space="preserve">Finanční prostředky byly čerpány na nákup sáčků na psí exkrementy, na nákup 3 speciálních odpadkových košů určených na nedopalky cigaret, dále za materiál na vystavování loveckých a rybářských lístků a za drobný materiál potřebný k péči o zeleň. Byly uhrazeny zálohy a doplatky za sezónní provoz vodohospodářských zařízení (fontány, kašny, pítka) a za zálivku Šostakovičova náměstí. Provoz probíhal od června do září. </t>
  </si>
  <si>
    <t xml:space="preserve">Finanční prostředky byly průběžně  čerpány dle smluv na  financování  komplexní  péče o zeleň a související či navazující objednané práce a na odborné posudky nebo studie dle potřeby péče o veřejnou zeleň. Velkou část celoročně tvořila obsluha odpadkových košů -  3x týdně  a výsběry drobného odpadu z ploch zeleně. V zimních  měsících  byla prováděna  zimní služba a úklid  posypu, dále bezpečnostní, zdravotní a výchovné řezy stromů,  zmlazování  keřových skupin, odstraňování nevhodných dřevin a výsadby keřů. V jarních a letních měsících probíhaly seče  trávníků, řezy  živých plotů, pletí  výsadeb  keřů a květin, zálivky výsadeb  stromů, nátěry  herních  prvků a mobiliáře. Na podzim a v zimě proběhl úklid listí a byla opět zahájena zimní služba na pěších komunikacích. Finanční prostředky byly rovněž čerpány na opravu mostu v Údolí Motolského potoka, na drobné opravy pěších komunikací, zídek, oplocení a schodišť, na opravy herních a sportovních prvků na venkovních hřištích a na opravu vodotrysku v CP. </t>
  </si>
  <si>
    <t xml:space="preserve">Finanční prostředky byly čerpány na nákup gratulací a dárkových balíčků k životním jubileím, na úhradu služeb zvukaře při svatebních obřadech a vítání občánků, na zakoupení občerstvení pro účinkující při občanských obřadech. V roce 2020 se vítání občánků konalo pouze 3x a v době vyhlášení nouzového stavu souvisejícího s pandemií Covid - 19 bylo konání vítání občánků a svatebních obřadů pozastaveno. </t>
  </si>
  <si>
    <t xml:space="preserve">Dotační prostředky byly čerpány na služby v rámci sociálně - právní ochrany dětí a na věcné dary pro děti v ústavní péči, které dle zákona sociální pracovnice  minimálně 4x ročně navštěvují. </t>
  </si>
  <si>
    <t>Finanční prostředky byly čerpány na dotace v oblasti sociálních a návazných služeb a rodinné politiky pro rok 2020 (pro Římskokatolickou farnost u kostela sv. Jakuba staršího Praha - Stodůlky, Českou unii neslyšících, z.ú., společnost Pohoda pro normální život lidí s postižením, o.p.s. a pro Okamžik, z.ú.).</t>
  </si>
  <si>
    <t>ORJ 542 a 555 s ÚZ 5, 55, 115  a 14007</t>
  </si>
  <si>
    <t>Jedná se o poměrnou část za spotřebu výše uvedených výdajů v rámci výkonu sociálně - právní ochrany dětí, pěstounské péče a sociální práce.</t>
  </si>
  <si>
    <t>Jedná se o účelové finanční transfery ve výši 604 000 Kč na výkon pěstounské péče, 5 973 013 Kč na akci Podpora škol formou projektů zjednodušeného vykazování - EU - Šablony II ZŠ s RVJ Bronzová, 3 287 585 Kč na projekt MAP II., 897 022 Kč na projekt Plán udržitelné městské mobility P 13, 1 784 452 Kč na projekt Cesta k dalšímu rozvoji MČ P13, 7 872 600 Kč na úhradu nákladů vzniklých v souvislosti s výkonem SPOD v roce 2020, 965 568 Kč na výkon sociální práce, 1 366 000 Kč na projekt Společná adresa P 13, 940 280 Kč na projekt Obec přátelská rodině, 696 268 Kč na odměny zaměstnanců sociálních služeb v souvislosti s epidemií koronaviru, 2 745 000 Kč na výdaje v souvislosti s konáním voleb do 1/3 Senátu Parlamentu ČR v r. 2020 a 277 023 Kč na projekt Využití inovačních řešení pro posílení strategického řízení P13, 429 059 Kč na projekt Školní obědy dostupné pro každé dítě, 295 000 Kč na kompenzace pro zaměstnance sociálních služeb v souvislosti s epidemií Covid 19, 399 208 Kč na podporu mimořádného finančního ohodnocení sociálních pracovníků na obecních úřadech v souvislosti s epidemií Covid 19, 32 800 Kč na krytí výdajů MČ HMP při přípravě sčítání lidu, domů a bytů v roce 2021.</t>
  </si>
  <si>
    <t>z toho: ORJ 117 (odbor majet., byt. a invest., str. 46)</t>
  </si>
  <si>
    <t>ORJ 118 (odbor majet., byt. a invest., str. 46)</t>
  </si>
  <si>
    <t>ORJ 143 (ref. krizového řízení, str. 29)</t>
  </si>
  <si>
    <t xml:space="preserve">           ORJ 118 (odbor majet., byt a invest., str. 78)</t>
  </si>
  <si>
    <t xml:space="preserve">       z toho:            ORJ 260 (odbor živ.prostředí, str. 57)</t>
  </si>
  <si>
    <t>ORJ 217 (odbor majet., byt. a invest., str. 46)</t>
  </si>
  <si>
    <t>ORJ 218 (odbor majet., byt. a invest., str. 46)</t>
  </si>
  <si>
    <t xml:space="preserve">           ORJ 260 (odbor živ.prostředí, str. 84)</t>
  </si>
  <si>
    <t>z toho: ORJ 317 (odbor majet., byt. a invest., str. 46)</t>
  </si>
  <si>
    <t>ORJ 301 (odbor dopravy, str. 51)</t>
  </si>
  <si>
    <t>ORJ 318 (odbor majet., byt. a invest., str. 46)</t>
  </si>
  <si>
    <t xml:space="preserve">           ORJ 317 (odbor majet., byt a invest., str. 78)</t>
  </si>
  <si>
    <t xml:space="preserve">           ORJ 318 (odbor majet., byt a invest., str. 78)</t>
  </si>
  <si>
    <t xml:space="preserve">      z toho:  neinvestiční příspěvky (MŠ a ZŠ, str. 71 a 74)</t>
  </si>
  <si>
    <t>ORJ 405 (neinv.rezerva z VHP, str. 42)</t>
  </si>
  <si>
    <t>ORJ 450 (odbor školství, str. 52)</t>
  </si>
  <si>
    <t>ORJ 450 (odbor školství, str. 44)</t>
  </si>
  <si>
    <t>ORJ 442, 449, 450 (projekt MAP II, str. 54)</t>
  </si>
  <si>
    <t>ORJ 451 (Rekreační objekt Kozel, str. 70)</t>
  </si>
  <si>
    <t>ORJ 481 (Dům dětí a mládeže, str. 70)</t>
  </si>
  <si>
    <t>ORJ 480 (oblast kult., těl. a sport. činností, str. 40)</t>
  </si>
  <si>
    <t>z toho: ORJ 450 (odbor školství, str. 80)</t>
  </si>
  <si>
    <t>ORJ 480 (oblast kult., těl. a sport. činností, str. 87)</t>
  </si>
  <si>
    <t>ORJ 453, 454 (transfery zřízeným PO, str. 81)</t>
  </si>
  <si>
    <t xml:space="preserve">                 ORJ 555 (odbor soc.péče, str. 59) </t>
  </si>
  <si>
    <t xml:space="preserve">                 ORJ 555 (odbor soc.péče, str. 44) </t>
  </si>
  <si>
    <t>ORJ 505 (odbor ekonomický, str. 43)</t>
  </si>
  <si>
    <t>ORJ 510 (odbor informatiky, str. 69)</t>
  </si>
  <si>
    <t>ORJ 517 (odbor majet., byt. a invest., str. 46)</t>
  </si>
  <si>
    <t>ORJ 539,542,555,560 (projekt Obec přát. rodině, str. 65)</t>
  </si>
  <si>
    <t>ORJ 542,555 (projekt Společná adresa - P13, str. 64)</t>
  </si>
  <si>
    <t>ORJ 525 (odbor hospodářské správy, str. 66)</t>
  </si>
  <si>
    <t>ORJ 541 (kancelář tajemníka úřadu, str. 29)</t>
  </si>
  <si>
    <t>ORJ 542 (kancelář tajemníka úřadu, str. 29)</t>
  </si>
  <si>
    <t>ORJ 580 (oblast kult., těl. a sport. činností, str. 40)</t>
  </si>
  <si>
    <t>Středisko sociálních služeb, ORJ 582, (str. 70)</t>
  </si>
  <si>
    <t xml:space="preserve">  z toho:        ORJ 634 (odd. tisku a informací, str. 24)</t>
  </si>
  <si>
    <t xml:space="preserve">                                 ORJ 646 (odbor obč.- správní, str. 56)</t>
  </si>
  <si>
    <t>ORJ 617 (odbor majet., byt. a invest., str. 46)</t>
  </si>
  <si>
    <t>Kulturní dům Mlejn, ORJ 683, (str. 70)</t>
  </si>
  <si>
    <t>ORJ 705 (rezerva na krizová opatření, str. 23)</t>
  </si>
  <si>
    <t>Požární ochrana SDH, ORJ 743 (ref.kriz.říz., str. 29)</t>
  </si>
  <si>
    <t>ORJ 7xx (str. 44)</t>
  </si>
  <si>
    <t xml:space="preserve">Požární ochrana MČ, ORJ 725 (odb.hosp.spr., str. 66)                                                                                    </t>
  </si>
  <si>
    <t>ORJ 718 (odbor majet., byt. a invest., str. 78)</t>
  </si>
  <si>
    <t>Požární ochrana SDH, ORJ 743 (ref.kriz.říz., str. 86)</t>
  </si>
  <si>
    <t>z toho:  ORJ 817 (odbor majet., byt. a invest., str. 78)</t>
  </si>
  <si>
    <t xml:space="preserve">         ORJ 820 (bytový fond, str. 88)</t>
  </si>
  <si>
    <t>z toho:   ORJ  817 (odbor majet., byt. a invest., str. 46)</t>
  </si>
  <si>
    <t>ORJ 855 (odbor soc. péče, str. 59)</t>
  </si>
  <si>
    <t>ORJ 942 (kancelář tajemníka úřadu, str. 29)</t>
  </si>
  <si>
    <t xml:space="preserve">        z toho:               ORJ 933 (kancelář starosty, str. 24)</t>
  </si>
  <si>
    <t>ORJ 935 (kancelář MS Zelený, str. 26)</t>
  </si>
  <si>
    <t>ORJ 936 (kancelář MS RNDr. Plesníková, str. 27)</t>
  </si>
  <si>
    <t>ORJ 937 (kancelář MS P.Zeman, str. 28)</t>
  </si>
  <si>
    <t>ORJ 939 (Agenda 21, str. 38)</t>
  </si>
  <si>
    <t>ORJ 905, 925, 942, 950 (volby do Senátu ČR, str. 37)</t>
  </si>
  <si>
    <t>ORJ 940 (kancelář tajemníka úřadu, str. 29)</t>
  </si>
  <si>
    <t>ORJ 940, 942 (kancelář tajemníka úřadu, str. 35)</t>
  </si>
  <si>
    <t>ORJ 940, 942 (kancelář tajemníka úřadu, str. 36)</t>
  </si>
  <si>
    <t>ORJ 941 (kancelář tajemníka úřadu, str. 29)</t>
  </si>
  <si>
    <t>ORJ 932 (OKS, odd.organiz. administrativní, str. 24)</t>
  </si>
  <si>
    <t>ORJ 926 (OHS, autoprovoz, str. 66)</t>
  </si>
  <si>
    <t>ORJ 905  (odbor ekonomický, str. 43)</t>
  </si>
  <si>
    <t>ORJ 944 (odbor legisl. - právní, str. 49)</t>
  </si>
  <si>
    <t>ORJ 970 (odbor stavební, str. 50)</t>
  </si>
  <si>
    <t>ORJ 946 (odbor obč.- správní, str. 56)</t>
  </si>
  <si>
    <t>ORJ 925 (odbor hosp. správy, str. 66)</t>
  </si>
  <si>
    <t>ORJ 917 (odbor majet., byt. a invest., str. 46)</t>
  </si>
  <si>
    <t>ORJ 910 (odbor informatiky, str. 69)</t>
  </si>
  <si>
    <t>ORJ 939 (výbory a komise, str. 39)</t>
  </si>
  <si>
    <t>ORJ 939 (uvolněný radní, str. 39)</t>
  </si>
  <si>
    <t>ORJ 943 (kancelář tajemníka, ref.kriz.řízení, str. 29)</t>
  </si>
  <si>
    <t>z toho:          ORJ 910 (odbor informatiky, str. 83)</t>
  </si>
  <si>
    <t>ORJ 918 (odbor majet., byt. a invest., str. 78)</t>
  </si>
  <si>
    <t>ORJ 925 (odbor hospodářské správy, str. 85)</t>
  </si>
  <si>
    <t>z toho:           ORJ 1005 (ekonom. odbor, str. 43)</t>
  </si>
  <si>
    <t xml:space="preserve">                            ORJ 1005 (ekonom. odbor, str. 43)</t>
  </si>
  <si>
    <t>ORJ 1005 (vratka dotace, str. 23)</t>
  </si>
  <si>
    <t>ORJ 1005 (ekonom. odbor, str. 43)</t>
  </si>
  <si>
    <t>Ostatní výdaje, ORJ 1005 (str. 23)</t>
  </si>
  <si>
    <t>z toho:  1005 (ekonom. odbor, str. 77)</t>
  </si>
  <si>
    <t>Jedná se o účelové finanční transfery ve výši 18 200 Kč na akci Zažijme Butovice jinak 2020 v rámci Programů v oblasti podpory aktivit integrace cizinců na území hl. m. Prahy pro rok 2020, 15 000 000 Kč na akci Přístavba SSS Trávníčkova 1746, 430 000 Kč na dovybavení JSDH Stodůlky, 48 000 Kč na dovybavení JSDH Třebonice, 3 553 000 Kč na podporu sociálních služeb na územé HMP - SSS Praha 13, 54 000 Kč na Prevenci kriminality 2020 - Praha 13 bezpečně online 2020, 18 881 100 Kč na výdaje při řešení krizové situace v souvislosti s šířením nového typu koronaviru, 115 000 Kč na činnosti JSDH Stodůlky v souvislosti se zamezením šíření koronaviru, 100 000 Kč na činnosti JSDH Třebonice v souvislosti se zamezením šíření koronaviru, 29 140 Kč na systémovou podporu výuky ČJ jako ciziho jazyka FZŠ Trávníčkova, 382 880 Kč na systémovou podporu výuky ČJ jako cizího jazyka - intenzivní kurzy, 150 000 Kč na přípravu a zkoušky ZOZ, 200 000 Kč na podporu projektů v oblasti řešení problematiky bezdomovectví, 520 000 Kč na provoz jednotek SDH Stodůlky a Třebonice, 100 000 Kč na realizaci protidrogové prevence na místní úrovni, 223 000 Kč pro ZŠ na projekty na podporu vzdělávání, 413 200 Kč na projekty specifické primární prevence a 40 000 Kč na projekty na ochranu životního prostředí - vyvýšený záhon MŠ Mezi Školami 2323, 8 000 000 Kč na akci vnitrobloky, 2 000 000 Kč na akci Rekonstrukce hřiště ve vnitrobloku, 7 000 000 Kč pro FZŠ Mezi Školami 2322 - rekonstrukce atria, 20 040 500 Kč na posílení mzdových prostředků škol, 2 178 000 Kč na financování rekonstrukcí a výstaveb služeben Městské policie HMP a Policie ČR v r. 2020, 218 000 Kč na činnost jednotek SDH (pro JPO III Třebonice), 1 307 001 Kč vrácení 100% podílu MČ na celkové daňové povinnosti HMP na DPPO za r. 2019, 38 392 327 Kč na projekty OP Praha - pól růstu pro jednotlivé MŠ a ZŠ a 9 817 000 Kč na podporu sportu, na kulturu, školství, zdravotnictví z VHP.</t>
  </si>
  <si>
    <t xml:space="preserve">Bylo čerpáno např. za nákup ochranných přileb, zásahové obuvi, zásahových obleků, doplnění lékárniček, za motorovou pilu a žebřík, za elektrickou energii, vodu a teplo, za nákup drobného materiálu, nákup pracovních oděvů, ochranných triček, nákup skládací sedačky, dále pravidelné lékařské prohlídky členů JSDH Třebonice a Stodůlky, provedení STK a emise vozidel, školení vůdce malého plavidla, opravu vozidel T815, CAS 30, MAN a Ford, servis hasičské stříkačky. Položka pohoštění byla čerpána během pohotovosti a výjezdů k zásahům JSDH a na oslavu 130. výročí založení JSDH Stodůlky. </t>
  </si>
  <si>
    <t>ZHMP schválilo poskytnutí neinvestičních dotací městským částem hl. m. Prahy z obdrženého odvodu z výherních hracích přístrojů a jiných technických herních zařízení. Naše MČ Praha 13 obdržela za období 1.12.2019 - 30.11.2020 částku ve výši 9 817 000 Kč. Finanční prostředky budou použity v dalším období.</t>
  </si>
  <si>
    <t>Finanční prostředky byly čerpány za poplatky za vedení účtu Fondu rezerv a rozvoje ve výši 700 Kč, bylo provedeno zúčtování DPH - vratka odpočtu za 12/2019 ve výši -59 997 Kč, doplatek za 1/2020, 4/2020, 7/2020 a 9-12/2020 ve výši 69 075 Kč a vratka odpočtu za 2/2020, 3/2020, 5/2020, 6/2020 a 8/2020 ve výši -27 286 Kč a dále byla převedena částka ve výši 374 212,51 Kč v rámci vypořádání podílu hlavní činnosti na dani z příjmu právnický osob za rok 2019 mezi hlavní a zdaňovanou činností. Na položce 5909 je zařazen zůstatek z odhadu mezd za prosinec 2020. Tento zůstatek bude převeden do příjmů rozpočtu roku 2021.</t>
  </si>
  <si>
    <t>Finanční prostředky byly čerpány na odměny členů zastupitelstva a na příslušné odvody povinného pojistného na sociální a zdravotního pojištění z těchto odměn. Refundace platů neuvolněných zastupitelů včetně příslušných odvodů soc. a zdrav. pojištění byly čerpány jen minimálně (par. 6112). Finanční prostředky byly dále čerpány na platy zaměstnanců v pracovním poměru, na dohody, odstupné a rovněž na příslušné odvody povinného pojistného (tj. na sociální pojištění a zdravotní pojištění) z výše uvedeného objemu platů. Také byly hrazeny náhrady platů v době prvních 14 dní dočasné pracovní neschopnosti (par. 6171). Na paragrafu 6149 je evidována dotace na krytí výdajů při přípravě sčítání lidu, domů a bytů v roce 2021.</t>
  </si>
  <si>
    <t>odbor ekonomický (fin.vypoř. s HMP r. 2019 - vratka, viz. str. 77)</t>
  </si>
  <si>
    <t>x)</t>
  </si>
  <si>
    <t>FZŠ Trávníčkova - výstavba kuchyně a jídelny</t>
  </si>
  <si>
    <t>Agility hřiště u Volkána</t>
  </si>
  <si>
    <t>projekt Přijdu včas</t>
  </si>
  <si>
    <t>Revitalizace veřejného prostoru Velká Ohrada</t>
  </si>
  <si>
    <t>Fin.vypoř.s HMP r. 2019, vratky x)</t>
  </si>
  <si>
    <t>Jedná se o investiční transfery zřízeným příspěvkovým organizacím v rámci OP Praha - pól růstu (např. projekty Modernizace zařízení a vybavení škol Praha 13, Investice za účelem zvýšení kvality a dostupnosti základního vzdělávání a investice do pořízení výukových pomůcek pro práci s žáky dle SVO a do vybavení potřebného pro rozvoj čtenářské a informační gramotnosti, Investice do pořízení výukových pomůcek pro práci s dětmi dle jejich SVP a investice do vybavení za účelem rozvoje polytechnických, pohybových a EVVO dovedností dětí, projekt Investice do pořízení výukových pomůcek pro práci s dětmi dle jejich SVP a investice do zahrady za účelem rozvoje kinestetické inteligence a pohybových aktivit dětí a EVVO, apod.). Vybraným MŠ a ZŠ byl poskytnut investiční příspěvek na spoluúčast k výzvě č. 37 OP PPR (ÚZ 98 a 99). Rovněž byl poskytnut investiční příspěvek pro FZŠ Trávníčkova 1744 na pořízení nového serveru a na spoluúčast k výzvě č. 37 OP PPR a pro MŠ Podpěrova 1880 na spoluúčast k výzvě OP PPR č. 37 a výzvě NPŽP č. 7 (ÚZ 0).</t>
  </si>
  <si>
    <t xml:space="preserve">Finanční prostředky nebyly v roce 2020 využity na rekonstrukce, úpravy a výstavbu chodníků v majetku MČ Praha 13. </t>
  </si>
  <si>
    <t>Finanční prostředky byly určeny na přístavbu stávajícího objektu Střediska sociálních služeb Trávníčkova 1746 (realizace akce proběhne v roce 2021 - ÚZ 0), na práce spojené s pobytovým zázemím pro seniory - DPS (ÚZ 12 - v souvislosti s uzavřením rámcového investičního plánu se budou prostředky uvolňovat po dobu 10 let dle aktuální potřeby) a na část přístavby Střediska sociálních služeb Trávníčkova 1746 - Lukáš (ÚZ 84) - akce pokračuje do roku 2021.</t>
  </si>
  <si>
    <t>ORJ 817, ÚZ 90</t>
  </si>
  <si>
    <t xml:space="preserve">Finanční prostředky byly čerpány na výkupy pozemků. </t>
  </si>
  <si>
    <t>Finanční prostředky byly určeny na rekonstrukce  a úpravy nebytových objektů v majetku MČ  Praha 13. V roce 2020 nebyly realizovány úpravy nebytových prostor.</t>
  </si>
  <si>
    <t>Finanční prostředky s ÚZ 0 byly čerpány na nákup a instalaci solárních panelů na měření rychlosti v Třebonicích a na vypracování části projektové dokumentace na akci Parkovací dům Bellušova - Mukařovského. Prostředky s ÚZ 10 byly čerpány na vypracování projektové dokumentace na akci Parkovací dům Bellušova - Mukařovského a s ÚZ 12 byly určeny na stavební práce v rámci akce Parkování v lokalitě Velká Ohrada a budou čerpány v roce 2021 a v letech následujících.</t>
  </si>
</sst>
</file>

<file path=xl/styles.xml><?xml version="1.0" encoding="utf-8"?>
<styleSheet xmlns="http://schemas.openxmlformats.org/spreadsheetml/2006/main">
  <numFmts count="6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F800]dddd\,\ mmmm\ dd\,\ yyyy"/>
    <numFmt numFmtId="166" formatCode="dd/mm/yy;@"/>
    <numFmt numFmtId="167" formatCode="dd/mm/yyyy"/>
    <numFmt numFmtId="168" formatCode="0.0%"/>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gt;0]#,##0&quot; Kč&quot;;[&lt;0]\-#,##0&quot; Kč&quot;;&quot;- Kč&quot;"/>
    <numFmt numFmtId="178" formatCode="\N\N\,\ d\.\ mmm\ yy"/>
    <numFmt numFmtId="179" formatCode="#,##0;\-#,##0"/>
    <numFmt numFmtId="180" formatCode="#,##0_ ;\-#,##0\ "/>
    <numFmt numFmtId="181" formatCode="#,##0_ ;[Red]\-#,##0\ "/>
    <numFmt numFmtId="182" formatCode="dd/mm/yy"/>
    <numFmt numFmtId="183" formatCode="#,##0.0"/>
    <numFmt numFmtId="184" formatCode="0.0"/>
    <numFmt numFmtId="185" formatCode="0.000%"/>
    <numFmt numFmtId="186" formatCode="0.0000%"/>
    <numFmt numFmtId="187" formatCode="#,##0.000"/>
    <numFmt numFmtId="188" formatCode="d/m/yy"/>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Red]0.00"/>
    <numFmt numFmtId="198" formatCode="_(* #,##0.000_);_(* \(#,##0.000\);_(* &quot;-&quot;??_);_(@_)"/>
    <numFmt numFmtId="199" formatCode="_(* #,##0.0_);_(* \(#,##0.0\);_(* &quot;-&quot;??_);_(@_)"/>
    <numFmt numFmtId="200" formatCode="#\ #,#00"/>
    <numFmt numFmtId="201" formatCode="0.0_);\(0.0\)"/>
    <numFmt numFmtId="202" formatCode="#,##0.0_);\(#,##0.0\)"/>
    <numFmt numFmtId="203" formatCode="0_);\(0\)"/>
    <numFmt numFmtId="204" formatCode="#,##0.0_);[Red]\(#,##0.0\)"/>
    <numFmt numFmtId="205" formatCode="_-* #,##0.0\ _K_č_-;\-* #,##0.0\ _K_č_-;_-* &quot;-&quot;?\ _K_č_-;_-@_-"/>
    <numFmt numFmtId="206" formatCode="#,##0.0\ _K_č;\-#,##0.0\ _K_č"/>
    <numFmt numFmtId="207" formatCode="#,##0.0\ _K_č"/>
    <numFmt numFmtId="208" formatCode="&quot;Yes&quot;;&quot;Yes&quot;;&quot;No&quot;"/>
    <numFmt numFmtId="209" formatCode="&quot;True&quot;;&quot;True&quot;;&quot;False&quot;"/>
    <numFmt numFmtId="210" formatCode="&quot;On&quot;;&quot;On&quot;;&quot;Off&quot;"/>
    <numFmt numFmtId="211" formatCode="#,##0.0;[Red]#,##0.0"/>
    <numFmt numFmtId="212" formatCode="0.0E+00"/>
    <numFmt numFmtId="213" formatCode="#,##0.00;[Red]#,##0.00"/>
    <numFmt numFmtId="214" formatCode="m/d/yyyy"/>
    <numFmt numFmtId="215" formatCode="0.0000000000"/>
    <numFmt numFmtId="216" formatCode="000\ 00"/>
    <numFmt numFmtId="217" formatCode="&quot;$&quot;#,##0.0"/>
    <numFmt numFmtId="218" formatCode="#,##0.00\ _K_č"/>
    <numFmt numFmtId="219" formatCode="#,##0.0\ &quot;Kč&quot;"/>
    <numFmt numFmtId="220" formatCode="d/m"/>
    <numFmt numFmtId="221" formatCode="[$¥€-2]\ #\ ##,000_);[Red]\([$€-2]\ #\ ##,000\)"/>
  </numFmts>
  <fonts count="69">
    <font>
      <sz val="10"/>
      <name val="Arial CE"/>
      <family val="0"/>
    </font>
    <font>
      <b/>
      <sz val="10"/>
      <name val="Arial CE"/>
      <family val="2"/>
    </font>
    <font>
      <u val="single"/>
      <sz val="10"/>
      <color indexed="12"/>
      <name val="Arial CE"/>
      <family val="0"/>
    </font>
    <font>
      <u val="single"/>
      <sz val="10"/>
      <color indexed="36"/>
      <name val="Arial CE"/>
      <family val="0"/>
    </font>
    <font>
      <sz val="8"/>
      <name val="Arial CE"/>
      <family val="2"/>
    </font>
    <font>
      <b/>
      <u val="single"/>
      <sz val="10"/>
      <name val="Arial CE"/>
      <family val="2"/>
    </font>
    <font>
      <u val="single"/>
      <sz val="10"/>
      <name val="Arial CE"/>
      <family val="2"/>
    </font>
    <font>
      <sz val="11"/>
      <name val="Arial CE"/>
      <family val="2"/>
    </font>
    <font>
      <b/>
      <sz val="12"/>
      <name val="Arial CE"/>
      <family val="2"/>
    </font>
    <font>
      <sz val="12"/>
      <name val="Arial CE"/>
      <family val="2"/>
    </font>
    <font>
      <b/>
      <sz val="18"/>
      <name val="Times New Roman CE"/>
      <family val="1"/>
    </font>
    <font>
      <sz val="9"/>
      <name val="Times New Roman CE"/>
      <family val="1"/>
    </font>
    <font>
      <b/>
      <sz val="12"/>
      <name val="Times New Roman CE"/>
      <family val="1"/>
    </font>
    <font>
      <b/>
      <sz val="11"/>
      <name val="Times New Roman CE"/>
      <family val="1"/>
    </font>
    <font>
      <b/>
      <sz val="11"/>
      <name val="Arial CE"/>
      <family val="2"/>
    </font>
    <font>
      <b/>
      <sz val="10"/>
      <color indexed="10"/>
      <name val="Times New Roman CE"/>
      <family val="1"/>
    </font>
    <font>
      <b/>
      <sz val="9"/>
      <name val="Times New Roman CE"/>
      <family val="1"/>
    </font>
    <font>
      <b/>
      <sz val="10"/>
      <name val="Times New Roman CE"/>
      <family val="1"/>
    </font>
    <font>
      <sz val="8"/>
      <name val="Times New Roman CE"/>
      <family val="1"/>
    </font>
    <font>
      <sz val="9"/>
      <color indexed="8"/>
      <name val="Times New Roman CE"/>
      <family val="1"/>
    </font>
    <font>
      <b/>
      <sz val="10"/>
      <color indexed="10"/>
      <name val="Times New Roman"/>
      <family val="1"/>
    </font>
    <font>
      <sz val="10"/>
      <color indexed="10"/>
      <name val="Times New Roman CE"/>
      <family val="1"/>
    </font>
    <font>
      <b/>
      <sz val="9"/>
      <color indexed="8"/>
      <name val="Times New Roman CE"/>
      <family val="1"/>
    </font>
    <font>
      <sz val="10"/>
      <color indexed="8"/>
      <name val="Times New Roman CE"/>
      <family val="1"/>
    </font>
    <font>
      <sz val="12"/>
      <name val="Times New Roman CE"/>
      <family val="1"/>
    </font>
    <font>
      <sz val="10"/>
      <name val="Times New Roman CE"/>
      <family val="1"/>
    </font>
    <font>
      <b/>
      <i/>
      <sz val="10"/>
      <name val="Times New Roman CE"/>
      <family val="1"/>
    </font>
    <font>
      <b/>
      <sz val="14"/>
      <name val="Times New Roman CE"/>
      <family val="1"/>
    </font>
    <font>
      <b/>
      <sz val="14"/>
      <name val="Arial CE"/>
      <family val="0"/>
    </font>
    <font>
      <sz val="9"/>
      <name val="Arial CE"/>
      <family val="0"/>
    </font>
    <font>
      <i/>
      <sz val="10"/>
      <name val="Arial CE"/>
      <family val="0"/>
    </font>
    <font>
      <sz val="11"/>
      <color indexed="8"/>
      <name val="Arial"/>
      <family val="2"/>
    </font>
    <font>
      <sz val="11"/>
      <color indexed="9"/>
      <name val="Arial"/>
      <family val="2"/>
    </font>
    <font>
      <b/>
      <sz val="11"/>
      <color indexed="8"/>
      <name val="Arial"/>
      <family val="2"/>
    </font>
    <font>
      <sz val="11"/>
      <color indexed="20"/>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60"/>
      <name val="Arial"/>
      <family val="2"/>
    </font>
    <font>
      <sz val="11"/>
      <color indexed="52"/>
      <name val="Arial"/>
      <family val="2"/>
    </font>
    <font>
      <sz val="11"/>
      <color indexed="17"/>
      <name val="Arial"/>
      <family val="2"/>
    </font>
    <font>
      <sz val="11"/>
      <color indexed="10"/>
      <name val="Arial"/>
      <family val="2"/>
    </font>
    <font>
      <sz val="11"/>
      <color indexed="62"/>
      <name val="Arial"/>
      <family val="2"/>
    </font>
    <font>
      <b/>
      <sz val="11"/>
      <color indexed="52"/>
      <name val="Arial"/>
      <family val="2"/>
    </font>
    <font>
      <b/>
      <sz val="11"/>
      <color indexed="63"/>
      <name val="Arial"/>
      <family val="2"/>
    </font>
    <font>
      <i/>
      <sz val="11"/>
      <color indexed="23"/>
      <name val="Arial"/>
      <family val="2"/>
    </font>
    <font>
      <sz val="10"/>
      <color indexed="10"/>
      <name val="Arial CE"/>
      <family val="0"/>
    </font>
    <font>
      <sz val="9"/>
      <color indexed="10"/>
      <name val="Times New Roman CE"/>
      <family val="1"/>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sz val="10"/>
      <color rgb="FFFF0000"/>
      <name val="Arial CE"/>
      <family val="0"/>
    </font>
    <font>
      <sz val="9"/>
      <color rgb="FFFF0000"/>
      <name val="Times New Roman CE"/>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rgb="FF92D050"/>
        <bgColor indexed="64"/>
      </patternFill>
    </fill>
    <fill>
      <patternFill patternType="solid">
        <fgColor indexed="13"/>
        <bgColor indexed="64"/>
      </patternFill>
    </fill>
  </fills>
  <borders count="8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style="medium"/>
      <bottom style="medium"/>
    </border>
    <border>
      <left style="thin"/>
      <right style="thin"/>
      <top style="thin"/>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thin"/>
      <right style="thin"/>
      <top style="medium"/>
      <bottom style="thin"/>
    </border>
    <border>
      <left>
        <color indexed="63"/>
      </left>
      <right style="medium"/>
      <top>
        <color indexed="63"/>
      </top>
      <bottom style="medium"/>
    </border>
    <border>
      <left style="thin"/>
      <right>
        <color indexed="63"/>
      </right>
      <top style="thin"/>
      <bottom>
        <color indexed="63"/>
      </bottom>
    </border>
    <border>
      <left style="thin"/>
      <right style="thin"/>
      <top style="medium"/>
      <bottom>
        <color indexed="63"/>
      </bottom>
    </border>
    <border>
      <left>
        <color indexed="63"/>
      </left>
      <right style="thin"/>
      <top style="thin"/>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thin"/>
      <bottom style="medium"/>
    </border>
    <border>
      <left style="medium"/>
      <right style="thin"/>
      <top style="medium"/>
      <bottom>
        <color indexed="63"/>
      </bottom>
    </border>
    <border>
      <left>
        <color indexed="63"/>
      </left>
      <right style="medium"/>
      <top style="medium"/>
      <bottom>
        <color indexed="63"/>
      </bottom>
    </border>
    <border>
      <left style="medium"/>
      <right>
        <color indexed="63"/>
      </right>
      <top style="thin"/>
      <bottom style="thin"/>
    </border>
    <border>
      <left style="thin"/>
      <right style="medium"/>
      <top style="thin"/>
      <bottom style="medium"/>
    </border>
    <border>
      <left style="thin"/>
      <right style="medium"/>
      <top style="medium"/>
      <bottom style="medium"/>
    </border>
    <border>
      <left style="thin"/>
      <right style="medium"/>
      <top style="thin"/>
      <bottom>
        <color indexed="63"/>
      </bottom>
    </border>
    <border>
      <left style="thin"/>
      <right style="medium"/>
      <top>
        <color indexed="63"/>
      </top>
      <bottom style="thin"/>
    </border>
    <border>
      <left style="medium"/>
      <right style="medium"/>
      <top style="thin"/>
      <bottom style="thin"/>
    </border>
    <border>
      <left>
        <color indexed="63"/>
      </left>
      <right style="thin"/>
      <top style="medium"/>
      <bottom style="medium"/>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color indexed="63"/>
      </top>
      <bottom style="thin"/>
    </border>
    <border>
      <left style="medium"/>
      <right>
        <color indexed="63"/>
      </right>
      <top style="thin"/>
      <bottom style="medium"/>
    </border>
    <border>
      <left>
        <color indexed="63"/>
      </left>
      <right style="thin"/>
      <top>
        <color indexed="63"/>
      </top>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thin"/>
      <bottom style="medium"/>
    </border>
    <border>
      <left>
        <color indexed="63"/>
      </left>
      <right style="medium"/>
      <top style="medium"/>
      <bottom style="thin"/>
    </border>
    <border>
      <left style="medium"/>
      <right style="medium"/>
      <top style="medium"/>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style="thin"/>
      <top style="thin"/>
      <bottom style="medium"/>
    </border>
    <border>
      <left style="thin"/>
      <right style="thin"/>
      <top>
        <color indexed="63"/>
      </top>
      <bottom style="medium"/>
    </border>
    <border>
      <left style="medium"/>
      <right style="medium"/>
      <top>
        <color indexed="63"/>
      </top>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thin"/>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3" fillId="20" borderId="0" applyNumberFormat="0" applyBorder="0" applyAlignment="0" applyProtection="0"/>
    <xf numFmtId="0" fontId="5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61" fillId="24" borderId="0" applyNumberFormat="0" applyBorder="0" applyAlignment="0" applyProtection="0"/>
    <xf numFmtId="0" fontId="62" fillId="0" borderId="0" applyNumberFormat="0" applyFill="0" applyBorder="0" applyAlignment="0" applyProtection="0"/>
    <xf numFmtId="0" fontId="63" fillId="25" borderId="8" applyNumberFormat="0" applyAlignment="0" applyProtection="0"/>
    <xf numFmtId="0" fontId="64" fillId="26" borderId="8" applyNumberFormat="0" applyAlignment="0" applyProtection="0"/>
    <xf numFmtId="0" fontId="65" fillId="26" borderId="9" applyNumberFormat="0" applyAlignment="0" applyProtection="0"/>
    <xf numFmtId="0" fontId="66"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789">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xf>
    <xf numFmtId="0" fontId="0" fillId="0" borderId="13"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7" xfId="0" applyBorder="1" applyAlignment="1">
      <alignment/>
    </xf>
    <xf numFmtId="0" fontId="0" fillId="0" borderId="0" xfId="0" applyFont="1" applyAlignment="1">
      <alignment/>
    </xf>
    <xf numFmtId="0" fontId="1" fillId="0" borderId="17" xfId="0" applyFont="1" applyBorder="1" applyAlignment="1">
      <alignment/>
    </xf>
    <xf numFmtId="0" fontId="1" fillId="0" borderId="0" xfId="0" applyFont="1" applyBorder="1" applyAlignment="1">
      <alignment/>
    </xf>
    <xf numFmtId="0" fontId="0" fillId="0" borderId="18" xfId="0" applyBorder="1" applyAlignment="1">
      <alignment/>
    </xf>
    <xf numFmtId="0" fontId="0" fillId="0" borderId="0" xfId="0" applyBorder="1" applyAlignment="1">
      <alignment/>
    </xf>
    <xf numFmtId="4" fontId="1" fillId="0" borderId="0" xfId="0" applyNumberFormat="1" applyFont="1" applyBorder="1" applyAlignment="1">
      <alignment/>
    </xf>
    <xf numFmtId="0" fontId="0" fillId="0" borderId="11" xfId="0" applyFont="1" applyBorder="1" applyAlignment="1">
      <alignment/>
    </xf>
    <xf numFmtId="0" fontId="0" fillId="0" borderId="10" xfId="0" applyFont="1" applyBorder="1" applyAlignment="1">
      <alignment/>
    </xf>
    <xf numFmtId="0" fontId="1" fillId="0" borderId="13" xfId="0" applyFont="1" applyBorder="1" applyAlignment="1">
      <alignment horizontal="center"/>
    </xf>
    <xf numFmtId="4" fontId="0" fillId="0" borderId="0" xfId="0" applyNumberFormat="1" applyAlignment="1">
      <alignment/>
    </xf>
    <xf numFmtId="0" fontId="0" fillId="0" borderId="0" xfId="0" applyFill="1" applyAlignment="1">
      <alignment/>
    </xf>
    <xf numFmtId="0" fontId="0" fillId="0" borderId="0" xfId="0" applyFont="1" applyBorder="1" applyAlignment="1">
      <alignment/>
    </xf>
    <xf numFmtId="0" fontId="0" fillId="0" borderId="0" xfId="0" applyFill="1" applyBorder="1" applyAlignment="1">
      <alignment/>
    </xf>
    <xf numFmtId="0" fontId="0" fillId="0" borderId="10" xfId="0" applyFill="1" applyBorder="1" applyAlignment="1">
      <alignment/>
    </xf>
    <xf numFmtId="0" fontId="0" fillId="0" borderId="19" xfId="0" applyFont="1" applyBorder="1" applyAlignment="1">
      <alignment/>
    </xf>
    <xf numFmtId="0" fontId="1" fillId="0" borderId="20" xfId="0" applyFont="1" applyBorder="1" applyAlignment="1">
      <alignment/>
    </xf>
    <xf numFmtId="0" fontId="5" fillId="0" borderId="0" xfId="0" applyFont="1" applyAlignment="1">
      <alignment/>
    </xf>
    <xf numFmtId="0" fontId="0" fillId="0" borderId="19" xfId="0" applyBorder="1" applyAlignment="1">
      <alignment/>
    </xf>
    <xf numFmtId="0" fontId="0" fillId="0" borderId="0" xfId="0" applyBorder="1" applyAlignment="1">
      <alignment/>
    </xf>
    <xf numFmtId="0" fontId="0" fillId="0" borderId="0" xfId="0" applyFont="1" applyFill="1" applyBorder="1" applyAlignment="1">
      <alignment/>
    </xf>
    <xf numFmtId="0" fontId="1"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0" fillId="0" borderId="14" xfId="0" applyFont="1" applyBorder="1" applyAlignment="1">
      <alignment/>
    </xf>
    <xf numFmtId="0" fontId="0" fillId="0" borderId="14" xfId="0" applyFill="1" applyBorder="1" applyAlignment="1">
      <alignment/>
    </xf>
    <xf numFmtId="0" fontId="0" fillId="0" borderId="21" xfId="0" applyFill="1" applyBorder="1" applyAlignment="1">
      <alignment/>
    </xf>
    <xf numFmtId="0" fontId="0" fillId="0" borderId="22" xfId="0" applyBorder="1" applyAlignment="1">
      <alignment/>
    </xf>
    <xf numFmtId="0" fontId="1" fillId="0" borderId="23" xfId="0" applyFont="1" applyBorder="1" applyAlignment="1">
      <alignment/>
    </xf>
    <xf numFmtId="0" fontId="0" fillId="0" borderId="21" xfId="0" applyBorder="1" applyAlignment="1">
      <alignment/>
    </xf>
    <xf numFmtId="0" fontId="1" fillId="33" borderId="0" xfId="0" applyFont="1" applyFill="1" applyAlignment="1">
      <alignment/>
    </xf>
    <xf numFmtId="0" fontId="0" fillId="33" borderId="0" xfId="0" applyFill="1" applyAlignment="1">
      <alignment/>
    </xf>
    <xf numFmtId="0" fontId="1" fillId="0" borderId="24" xfId="0" applyFont="1" applyBorder="1" applyAlignment="1">
      <alignment horizontal="left"/>
    </xf>
    <xf numFmtId="0" fontId="1" fillId="0" borderId="0" xfId="0" applyFont="1" applyFill="1" applyBorder="1" applyAlignment="1">
      <alignment/>
    </xf>
    <xf numFmtId="0" fontId="5" fillId="0" borderId="0" xfId="0" applyFont="1" applyBorder="1" applyAlignment="1">
      <alignment/>
    </xf>
    <xf numFmtId="0" fontId="0" fillId="0" borderId="0" xfId="0" applyFont="1" applyBorder="1" applyAlignment="1">
      <alignment wrapText="1"/>
    </xf>
    <xf numFmtId="0" fontId="5" fillId="0" borderId="0" xfId="0" applyFont="1" applyFill="1" applyBorder="1" applyAlignment="1">
      <alignment/>
    </xf>
    <xf numFmtId="0" fontId="0" fillId="0" borderId="0" xfId="0" applyFont="1" applyFill="1" applyBorder="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0"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wrapText="1"/>
    </xf>
    <xf numFmtId="0" fontId="5" fillId="0" borderId="0" xfId="0" applyFont="1" applyFill="1" applyAlignment="1">
      <alignment/>
    </xf>
    <xf numFmtId="0" fontId="0" fillId="0" borderId="0" xfId="0" applyFill="1" applyAlignment="1">
      <alignment horizontal="justify" vertical="top" wrapText="1"/>
    </xf>
    <xf numFmtId="0" fontId="0" fillId="0" borderId="0" xfId="0" applyFont="1" applyFill="1" applyAlignment="1">
      <alignment horizontal="justify" vertical="top" wrapText="1"/>
    </xf>
    <xf numFmtId="4" fontId="1" fillId="0" borderId="25" xfId="0" applyNumberFormat="1" applyFont="1" applyFill="1" applyBorder="1" applyAlignment="1">
      <alignment/>
    </xf>
    <xf numFmtId="4" fontId="0" fillId="33" borderId="26" xfId="0" applyNumberFormat="1" applyFill="1" applyBorder="1" applyAlignment="1">
      <alignment/>
    </xf>
    <xf numFmtId="4" fontId="0" fillId="33" borderId="10" xfId="0" applyNumberFormat="1" applyFill="1" applyBorder="1" applyAlignment="1">
      <alignment/>
    </xf>
    <xf numFmtId="4" fontId="0" fillId="33" borderId="21" xfId="0" applyNumberFormat="1" applyFill="1" applyBorder="1" applyAlignment="1">
      <alignment/>
    </xf>
    <xf numFmtId="4" fontId="1" fillId="0" borderId="13" xfId="0" applyNumberFormat="1" applyFont="1" applyFill="1" applyBorder="1" applyAlignment="1">
      <alignment/>
    </xf>
    <xf numFmtId="4" fontId="0" fillId="33" borderId="11" xfId="0" applyNumberFormat="1" applyFill="1" applyBorder="1" applyAlignment="1">
      <alignment/>
    </xf>
    <xf numFmtId="4" fontId="1" fillId="0" borderId="0" xfId="0" applyNumberFormat="1" applyFont="1" applyFill="1" applyBorder="1" applyAlignment="1">
      <alignment/>
    </xf>
    <xf numFmtId="4" fontId="0" fillId="0" borderId="11" xfId="0" applyNumberFormat="1" applyFill="1" applyBorder="1" applyAlignment="1">
      <alignment/>
    </xf>
    <xf numFmtId="4" fontId="0" fillId="33" borderId="0" xfId="0" applyNumberFormat="1" applyFill="1" applyBorder="1" applyAlignment="1">
      <alignment/>
    </xf>
    <xf numFmtId="4" fontId="1" fillId="0" borderId="27" xfId="0" applyNumberFormat="1" applyFont="1" applyFill="1" applyBorder="1" applyAlignment="1">
      <alignment/>
    </xf>
    <xf numFmtId="0" fontId="0" fillId="0" borderId="28" xfId="0" applyBorder="1" applyAlignment="1">
      <alignment/>
    </xf>
    <xf numFmtId="4" fontId="0" fillId="33" borderId="29" xfId="0" applyNumberFormat="1" applyFill="1" applyBorder="1" applyAlignment="1">
      <alignment/>
    </xf>
    <xf numFmtId="4" fontId="0" fillId="33" borderId="14" xfId="0" applyNumberFormat="1" applyFill="1" applyBorder="1" applyAlignment="1">
      <alignment/>
    </xf>
    <xf numFmtId="0" fontId="0" fillId="0" borderId="14" xfId="0" applyFont="1" applyFill="1" applyBorder="1" applyAlignment="1">
      <alignment/>
    </xf>
    <xf numFmtId="0" fontId="0" fillId="33" borderId="14" xfId="0" applyFont="1" applyFill="1" applyBorder="1" applyAlignment="1">
      <alignment/>
    </xf>
    <xf numFmtId="4" fontId="0" fillId="0" borderId="10" xfId="0" applyNumberFormat="1" applyFill="1" applyBorder="1" applyAlignment="1">
      <alignment/>
    </xf>
    <xf numFmtId="0" fontId="0" fillId="0" borderId="0" xfId="0" applyAlignment="1">
      <alignment/>
    </xf>
    <xf numFmtId="0" fontId="0" fillId="0" borderId="26" xfId="0" applyBorder="1" applyAlignment="1">
      <alignment/>
    </xf>
    <xf numFmtId="0" fontId="8" fillId="33" borderId="16" xfId="0" applyFont="1" applyFill="1" applyBorder="1" applyAlignment="1">
      <alignment/>
    </xf>
    <xf numFmtId="0" fontId="8" fillId="33" borderId="18" xfId="0" applyFont="1" applyFill="1" applyBorder="1" applyAlignment="1">
      <alignment/>
    </xf>
    <xf numFmtId="4" fontId="8" fillId="0" borderId="18" xfId="0" applyNumberFormat="1" applyFont="1" applyFill="1" applyBorder="1" applyAlignment="1">
      <alignment/>
    </xf>
    <xf numFmtId="0" fontId="0" fillId="0" borderId="0" xfId="0" applyFont="1" applyAlignment="1">
      <alignment/>
    </xf>
    <xf numFmtId="0" fontId="18" fillId="0" borderId="30"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horizontal="center"/>
    </xf>
    <xf numFmtId="0" fontId="8" fillId="0" borderId="0" xfId="0" applyFont="1" applyAlignment="1">
      <alignment/>
    </xf>
    <xf numFmtId="4" fontId="0" fillId="0" borderId="11" xfId="0" applyNumberFormat="1" applyBorder="1" applyAlignment="1">
      <alignment/>
    </xf>
    <xf numFmtId="0" fontId="9" fillId="0" borderId="0" xfId="0" applyFont="1" applyAlignment="1">
      <alignment/>
    </xf>
    <xf numFmtId="0" fontId="0" fillId="0" borderId="11" xfId="0" applyFill="1" applyBorder="1" applyAlignment="1">
      <alignment horizontal="center"/>
    </xf>
    <xf numFmtId="0" fontId="0" fillId="0" borderId="26" xfId="0" applyFill="1" applyBorder="1" applyAlignment="1">
      <alignment horizontal="center"/>
    </xf>
    <xf numFmtId="0" fontId="0" fillId="0" borderId="11" xfId="0" applyFill="1" applyBorder="1" applyAlignment="1">
      <alignment/>
    </xf>
    <xf numFmtId="0" fontId="0" fillId="0" borderId="26" xfId="0" applyFill="1" applyBorder="1" applyAlignment="1">
      <alignment/>
    </xf>
    <xf numFmtId="0" fontId="1" fillId="0" borderId="13" xfId="0" applyFont="1" applyFill="1" applyBorder="1" applyAlignment="1">
      <alignment/>
    </xf>
    <xf numFmtId="0" fontId="24" fillId="0" borderId="17" xfId="0" applyFont="1" applyFill="1" applyBorder="1" applyAlignment="1">
      <alignment vertical="center"/>
    </xf>
    <xf numFmtId="0" fontId="21" fillId="0" borderId="17" xfId="0" applyFont="1" applyFill="1" applyBorder="1" applyAlignment="1">
      <alignment horizontal="left" vertical="center"/>
    </xf>
    <xf numFmtId="0" fontId="0" fillId="0" borderId="0" xfId="0" applyFill="1" applyBorder="1" applyAlignment="1">
      <alignment horizontal="center"/>
    </xf>
    <xf numFmtId="4" fontId="0" fillId="0" borderId="0" xfId="0" applyNumberFormat="1" applyFill="1" applyBorder="1" applyAlignment="1">
      <alignment/>
    </xf>
    <xf numFmtId="0" fontId="1" fillId="0" borderId="22" xfId="0" applyFont="1" applyFill="1" applyBorder="1" applyAlignment="1">
      <alignment/>
    </xf>
    <xf numFmtId="0" fontId="1" fillId="0" borderId="25" xfId="0" applyFont="1" applyFill="1" applyBorder="1" applyAlignment="1">
      <alignment/>
    </xf>
    <xf numFmtId="4" fontId="0" fillId="0" borderId="0" xfId="0" applyNumberFormat="1" applyFill="1" applyAlignment="1">
      <alignment/>
    </xf>
    <xf numFmtId="0" fontId="8" fillId="0" borderId="0" xfId="0" applyFont="1" applyBorder="1" applyAlignment="1">
      <alignment/>
    </xf>
    <xf numFmtId="0" fontId="0" fillId="0" borderId="11" xfId="0" applyFont="1" applyFill="1" applyBorder="1" applyAlignment="1">
      <alignment/>
    </xf>
    <xf numFmtId="0" fontId="11" fillId="0" borderId="0" xfId="0" applyFont="1" applyFill="1" applyAlignment="1">
      <alignment horizontal="right"/>
    </xf>
    <xf numFmtId="0" fontId="12" fillId="0" borderId="13" xfId="0" applyFont="1" applyFill="1" applyBorder="1" applyAlignment="1">
      <alignment horizontal="center" vertical="center"/>
    </xf>
    <xf numFmtId="0" fontId="12" fillId="0" borderId="17" xfId="0" applyFont="1" applyFill="1" applyBorder="1" applyAlignment="1">
      <alignment horizontal="center" vertical="center" wrapText="1"/>
    </xf>
    <xf numFmtId="4" fontId="15" fillId="0" borderId="13" xfId="0" applyNumberFormat="1" applyFont="1" applyFill="1" applyBorder="1" applyAlignment="1">
      <alignment vertical="center"/>
    </xf>
    <xf numFmtId="0" fontId="15" fillId="0" borderId="31" xfId="0" applyFont="1" applyBorder="1" applyAlignment="1">
      <alignment/>
    </xf>
    <xf numFmtId="0" fontId="16" fillId="0" borderId="26" xfId="0" applyFont="1" applyFill="1" applyBorder="1" applyAlignment="1">
      <alignment horizontal="left" vertical="top"/>
    </xf>
    <xf numFmtId="0" fontId="16" fillId="0" borderId="26" xfId="0" applyFont="1" applyFill="1" applyBorder="1" applyAlignment="1">
      <alignment horizontal="left" vertical="center"/>
    </xf>
    <xf numFmtId="4" fontId="17" fillId="0" borderId="32" xfId="0" applyNumberFormat="1" applyFont="1" applyFill="1" applyBorder="1" applyAlignment="1">
      <alignment vertical="center"/>
    </xf>
    <xf numFmtId="0" fontId="11" fillId="0" borderId="33" xfId="0" applyFont="1" applyFill="1" applyBorder="1" applyAlignment="1">
      <alignment horizontal="right" vertical="top"/>
    </xf>
    <xf numFmtId="0" fontId="16" fillId="0" borderId="19" xfId="0" applyFont="1" applyFill="1" applyBorder="1" applyAlignment="1">
      <alignment horizontal="left" vertical="top"/>
    </xf>
    <xf numFmtId="0" fontId="18" fillId="0" borderId="34" xfId="0" applyFont="1" applyFill="1" applyBorder="1" applyAlignment="1">
      <alignment horizontal="left" vertical="top" wrapText="1"/>
    </xf>
    <xf numFmtId="0" fontId="16" fillId="0" borderId="10" xfId="0" applyFont="1" applyFill="1" applyBorder="1" applyAlignment="1">
      <alignment horizontal="left" vertical="top"/>
    </xf>
    <xf numFmtId="0" fontId="16" fillId="0" borderId="10" xfId="0" applyFont="1" applyFill="1" applyBorder="1" applyAlignment="1">
      <alignment horizontal="left" vertical="center"/>
    </xf>
    <xf numFmtId="0" fontId="11" fillId="0" borderId="31" xfId="0" applyFont="1" applyFill="1" applyBorder="1" applyAlignment="1">
      <alignment vertical="top"/>
    </xf>
    <xf numFmtId="0" fontId="16" fillId="0" borderId="35" xfId="0" applyFont="1" applyFill="1" applyBorder="1" applyAlignment="1">
      <alignment horizontal="left" vertical="center"/>
    </xf>
    <xf numFmtId="0" fontId="11" fillId="0" borderId="19" xfId="0" applyFont="1" applyFill="1" applyBorder="1" applyAlignment="1">
      <alignment horizontal="left" vertical="center"/>
    </xf>
    <xf numFmtId="183" fontId="18" fillId="0" borderId="30" xfId="0" applyNumberFormat="1" applyFont="1" applyFill="1" applyBorder="1" applyAlignment="1">
      <alignment horizontal="left" vertical="top" wrapText="1"/>
    </xf>
    <xf numFmtId="0" fontId="11" fillId="0" borderId="36" xfId="0" applyFont="1" applyFill="1" applyBorder="1" applyAlignment="1">
      <alignment vertical="top"/>
    </xf>
    <xf numFmtId="4" fontId="17" fillId="0" borderId="37" xfId="0" applyNumberFormat="1" applyFont="1" applyFill="1" applyBorder="1" applyAlignment="1">
      <alignment horizontal="right" vertical="center"/>
    </xf>
    <xf numFmtId="183" fontId="18" fillId="0" borderId="10" xfId="0" applyNumberFormat="1" applyFont="1" applyFill="1" applyBorder="1" applyAlignment="1">
      <alignment horizontal="left" vertical="top" wrapText="1"/>
    </xf>
    <xf numFmtId="0" fontId="15" fillId="0" borderId="17" xfId="36" applyFont="1" applyFill="1" applyBorder="1" applyAlignment="1" applyProtection="1">
      <alignment horizontal="left" vertical="center"/>
      <protection/>
    </xf>
    <xf numFmtId="4" fontId="15" fillId="0" borderId="13" xfId="0" applyNumberFormat="1" applyFont="1" applyFill="1" applyBorder="1" applyAlignment="1">
      <alignment horizontal="right" vertical="center"/>
    </xf>
    <xf numFmtId="0" fontId="11" fillId="0" borderId="38" xfId="0" applyFont="1" applyFill="1" applyBorder="1" applyAlignment="1">
      <alignment vertical="center"/>
    </xf>
    <xf numFmtId="0" fontId="16" fillId="0" borderId="10" xfId="0" applyFont="1" applyFill="1" applyBorder="1" applyAlignment="1">
      <alignment horizontal="left"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center"/>
    </xf>
    <xf numFmtId="0" fontId="18" fillId="0" borderId="0" xfId="0" applyFont="1" applyFill="1" applyBorder="1" applyAlignment="1">
      <alignment horizontal="left" vertical="top" wrapText="1"/>
    </xf>
    <xf numFmtId="4" fontId="15" fillId="0" borderId="18" xfId="0" applyNumberFormat="1" applyFont="1" applyFill="1" applyBorder="1" applyAlignment="1">
      <alignment horizontal="right" vertical="center"/>
    </xf>
    <xf numFmtId="0" fontId="16" fillId="0" borderId="38" xfId="0" applyFont="1" applyFill="1" applyBorder="1" applyAlignment="1">
      <alignment vertical="center"/>
    </xf>
    <xf numFmtId="0" fontId="16" fillId="0" borderId="29" xfId="0" applyFont="1" applyFill="1" applyBorder="1" applyAlignment="1">
      <alignment horizontal="left" vertical="center"/>
    </xf>
    <xf numFmtId="0" fontId="11" fillId="0" borderId="39" xfId="0" applyFont="1" applyFill="1" applyBorder="1" applyAlignment="1">
      <alignment horizontal="right" vertical="top"/>
    </xf>
    <xf numFmtId="0" fontId="16" fillId="0" borderId="40" xfId="0" applyFont="1" applyFill="1" applyBorder="1" applyAlignment="1">
      <alignment horizontal="left" vertical="center"/>
    </xf>
    <xf numFmtId="0" fontId="11" fillId="0" borderId="40" xfId="0" applyFont="1" applyFill="1" applyBorder="1" applyAlignment="1">
      <alignment horizontal="left" vertical="center"/>
    </xf>
    <xf numFmtId="0" fontId="18" fillId="0" borderId="10" xfId="0" applyFont="1" applyFill="1" applyBorder="1" applyAlignment="1">
      <alignment horizontal="left" vertical="top" wrapText="1"/>
    </xf>
    <xf numFmtId="0" fontId="11" fillId="0" borderId="41" xfId="0" applyFont="1" applyFill="1" applyBorder="1" applyAlignment="1">
      <alignment horizontal="right" vertical="top"/>
    </xf>
    <xf numFmtId="0" fontId="11" fillId="0" borderId="42" xfId="0" applyFont="1" applyFill="1" applyBorder="1" applyAlignment="1">
      <alignment horizontal="right" vertical="top"/>
    </xf>
    <xf numFmtId="0" fontId="11" fillId="0" borderId="43" xfId="0" applyFont="1" applyFill="1" applyBorder="1" applyAlignment="1">
      <alignment horizontal="right" vertical="top"/>
    </xf>
    <xf numFmtId="0" fontId="11" fillId="0" borderId="44" xfId="0" applyFont="1" applyFill="1" applyBorder="1" applyAlignment="1">
      <alignment horizontal="left" vertical="center"/>
    </xf>
    <xf numFmtId="0" fontId="21" fillId="0" borderId="45" xfId="0" applyFont="1" applyFill="1" applyBorder="1" applyAlignment="1">
      <alignment horizontal="left" vertical="center"/>
    </xf>
    <xf numFmtId="4" fontId="17" fillId="0" borderId="32" xfId="0" applyNumberFormat="1" applyFont="1" applyFill="1" applyBorder="1" applyAlignment="1">
      <alignment horizontal="right" vertical="center"/>
    </xf>
    <xf numFmtId="0" fontId="18" fillId="0" borderId="46" xfId="0" applyFont="1" applyFill="1" applyBorder="1" applyAlignment="1">
      <alignment horizontal="left" vertical="top" wrapText="1"/>
    </xf>
    <xf numFmtId="4" fontId="11" fillId="0" borderId="0" xfId="0" applyNumberFormat="1" applyFont="1" applyFill="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0" fillId="0" borderId="40" xfId="0" applyBorder="1" applyAlignment="1">
      <alignment/>
    </xf>
    <xf numFmtId="0" fontId="21" fillId="0" borderId="18" xfId="0" applyFont="1" applyFill="1" applyBorder="1" applyAlignment="1">
      <alignment horizontal="left" vertical="center"/>
    </xf>
    <xf numFmtId="0" fontId="16" fillId="0" borderId="47" xfId="0" applyFont="1" applyBorder="1" applyAlignment="1">
      <alignment/>
    </xf>
    <xf numFmtId="0" fontId="11" fillId="0" borderId="34" xfId="0" applyFont="1" applyFill="1" applyBorder="1" applyAlignment="1">
      <alignment horizontal="left" vertical="center"/>
    </xf>
    <xf numFmtId="0" fontId="12" fillId="0" borderId="45" xfId="0" applyFont="1" applyFill="1" applyBorder="1" applyAlignment="1">
      <alignment horizontal="center" vertical="center" wrapText="1"/>
    </xf>
    <xf numFmtId="0" fontId="11" fillId="0" borderId="33" xfId="0" applyFont="1" applyBorder="1" applyAlignment="1">
      <alignment horizontal="right" vertical="top" wrapText="1"/>
    </xf>
    <xf numFmtId="0" fontId="19" fillId="0" borderId="42" xfId="36" applyFont="1" applyFill="1" applyBorder="1" applyAlignment="1" applyProtection="1">
      <alignment horizontal="right" vertical="top"/>
      <protection/>
    </xf>
    <xf numFmtId="0" fontId="19" fillId="0" borderId="39" xfId="36" applyFont="1" applyFill="1" applyBorder="1" applyAlignment="1" applyProtection="1">
      <alignment horizontal="right" vertical="top"/>
      <protection/>
    </xf>
    <xf numFmtId="0" fontId="11" fillId="0" borderId="40" xfId="0" applyFont="1" applyFill="1" applyBorder="1" applyAlignment="1">
      <alignment horizontal="right" vertical="center"/>
    </xf>
    <xf numFmtId="0" fontId="22" fillId="0" borderId="36" xfId="36" applyFont="1" applyFill="1" applyBorder="1" applyAlignment="1" applyProtection="1">
      <alignment vertical="top"/>
      <protection/>
    </xf>
    <xf numFmtId="0" fontId="19" fillId="0" borderId="33" xfId="36" applyFont="1" applyFill="1" applyBorder="1" applyAlignment="1" applyProtection="1">
      <alignment horizontal="right" vertical="top"/>
      <protection/>
    </xf>
    <xf numFmtId="0" fontId="18" fillId="0" borderId="30" xfId="0" applyFont="1" applyFill="1" applyBorder="1" applyAlignment="1">
      <alignment horizontal="left" vertical="top" wrapText="1" shrinkToFit="1"/>
    </xf>
    <xf numFmtId="0" fontId="18" fillId="0" borderId="10" xfId="0" applyFont="1" applyFill="1" applyBorder="1" applyAlignment="1">
      <alignment horizontal="left" vertical="top" wrapText="1" shrinkToFit="1"/>
    </xf>
    <xf numFmtId="0" fontId="18" fillId="0" borderId="0" xfId="0" applyFont="1" applyFill="1" applyBorder="1" applyAlignment="1">
      <alignment horizontal="left" vertical="top" wrapText="1" shrinkToFit="1"/>
    </xf>
    <xf numFmtId="0" fontId="23" fillId="0" borderId="0" xfId="36" applyFont="1" applyFill="1" applyBorder="1" applyAlignment="1" applyProtection="1">
      <alignment vertical="center"/>
      <protection/>
    </xf>
    <xf numFmtId="4" fontId="15" fillId="0" borderId="48" xfId="0" applyNumberFormat="1" applyFont="1" applyFill="1" applyBorder="1" applyAlignment="1">
      <alignment horizontal="right" vertical="center"/>
    </xf>
    <xf numFmtId="0" fontId="22" fillId="0" borderId="38" xfId="36" applyFont="1" applyFill="1" applyBorder="1" applyAlignment="1" applyProtection="1">
      <alignment vertical="center"/>
      <protection/>
    </xf>
    <xf numFmtId="0" fontId="19" fillId="0" borderId="36" xfId="36" applyFont="1" applyFill="1" applyBorder="1" applyAlignment="1" applyProtection="1">
      <alignment horizontal="right" vertical="center"/>
      <protection/>
    </xf>
    <xf numFmtId="0" fontId="16" fillId="0" borderId="42" xfId="0" applyFont="1" applyBorder="1" applyAlignment="1">
      <alignment/>
    </xf>
    <xf numFmtId="0" fontId="16" fillId="0" borderId="14" xfId="0" applyFont="1" applyFill="1" applyBorder="1" applyAlignment="1">
      <alignment horizontal="left" vertical="center"/>
    </xf>
    <xf numFmtId="0" fontId="12" fillId="0" borderId="13" xfId="0" applyFont="1" applyFill="1" applyBorder="1" applyAlignment="1">
      <alignment horizontal="center" vertical="center" wrapText="1"/>
    </xf>
    <xf numFmtId="0" fontId="11" fillId="0" borderId="33" xfId="0" applyFont="1" applyFill="1" applyBorder="1" applyAlignment="1">
      <alignment horizontal="right" vertical="top" wrapText="1"/>
    </xf>
    <xf numFmtId="0" fontId="11" fillId="33" borderId="33" xfId="0" applyFont="1" applyFill="1" applyBorder="1" applyAlignment="1">
      <alignment horizontal="right" vertical="top"/>
    </xf>
    <xf numFmtId="0" fontId="11" fillId="33" borderId="19" xfId="0" applyFont="1" applyFill="1" applyBorder="1" applyAlignment="1">
      <alignment horizontal="left" vertical="center"/>
    </xf>
    <xf numFmtId="0" fontId="11" fillId="0" borderId="14" xfId="0" applyFont="1" applyFill="1" applyBorder="1" applyAlignment="1">
      <alignment horizontal="right" vertical="center"/>
    </xf>
    <xf numFmtId="0" fontId="24" fillId="0" borderId="24" xfId="0" applyFont="1" applyFill="1" applyBorder="1" applyAlignment="1">
      <alignment vertical="center"/>
    </xf>
    <xf numFmtId="0" fontId="12" fillId="0" borderId="29" xfId="0" applyFont="1" applyFill="1" applyBorder="1" applyAlignment="1">
      <alignment vertical="center"/>
    </xf>
    <xf numFmtId="0" fontId="12" fillId="0" borderId="45" xfId="0" applyFont="1" applyFill="1" applyBorder="1" applyAlignment="1">
      <alignment vertical="center"/>
    </xf>
    <xf numFmtId="0" fontId="24" fillId="0" borderId="33" xfId="0" applyFont="1" applyFill="1" applyBorder="1" applyAlignment="1">
      <alignment vertical="center"/>
    </xf>
    <xf numFmtId="0" fontId="12" fillId="0" borderId="19" xfId="0" applyFont="1" applyFill="1" applyBorder="1" applyAlignment="1">
      <alignment horizontal="left" vertical="top"/>
    </xf>
    <xf numFmtId="0" fontId="12"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1" fillId="0" borderId="31" xfId="0" applyFont="1" applyBorder="1" applyAlignment="1">
      <alignment/>
    </xf>
    <xf numFmtId="4" fontId="1" fillId="0" borderId="32" xfId="0" applyNumberFormat="1" applyFont="1" applyFill="1" applyBorder="1" applyAlignment="1">
      <alignment/>
    </xf>
    <xf numFmtId="0" fontId="0" fillId="0" borderId="49" xfId="0" applyFont="1" applyBorder="1" applyAlignment="1">
      <alignment/>
    </xf>
    <xf numFmtId="4" fontId="1" fillId="0" borderId="37" xfId="0" applyNumberFormat="1" applyFont="1" applyFill="1" applyBorder="1" applyAlignment="1">
      <alignment/>
    </xf>
    <xf numFmtId="4" fontId="1" fillId="0" borderId="50" xfId="0" applyNumberFormat="1" applyFont="1" applyFill="1" applyBorder="1" applyAlignment="1">
      <alignment/>
    </xf>
    <xf numFmtId="4" fontId="8" fillId="0" borderId="51" xfId="0" applyNumberFormat="1" applyFont="1" applyFill="1" applyBorder="1" applyAlignment="1">
      <alignment/>
    </xf>
    <xf numFmtId="4" fontId="1" fillId="0" borderId="0" xfId="0" applyNumberFormat="1" applyFont="1" applyFill="1" applyAlignment="1">
      <alignment/>
    </xf>
    <xf numFmtId="4" fontId="1" fillId="0" borderId="52" xfId="0" applyNumberFormat="1" applyFont="1" applyFill="1" applyBorder="1" applyAlignment="1">
      <alignment/>
    </xf>
    <xf numFmtId="4" fontId="1" fillId="0" borderId="53" xfId="0" applyNumberFormat="1" applyFont="1" applyFill="1" applyBorder="1" applyAlignment="1">
      <alignment/>
    </xf>
    <xf numFmtId="0" fontId="1" fillId="0" borderId="54" xfId="0" applyFont="1" applyBorder="1" applyAlignment="1">
      <alignment/>
    </xf>
    <xf numFmtId="0" fontId="0" fillId="0" borderId="30" xfId="0" applyFont="1" applyBorder="1" applyAlignment="1">
      <alignment/>
    </xf>
    <xf numFmtId="0" fontId="0" fillId="0" borderId="34" xfId="0" applyFont="1" applyBorder="1" applyAlignment="1">
      <alignment/>
    </xf>
    <xf numFmtId="0" fontId="1" fillId="0" borderId="55" xfId="0" applyFont="1" applyBorder="1" applyAlignment="1">
      <alignment/>
    </xf>
    <xf numFmtId="4" fontId="11" fillId="34" borderId="56" xfId="0" applyNumberFormat="1" applyFont="1" applyFill="1" applyBorder="1" applyAlignment="1">
      <alignment vertical="center"/>
    </xf>
    <xf numFmtId="4" fontId="11" fillId="34" borderId="57" xfId="0" applyNumberFormat="1" applyFont="1" applyFill="1" applyBorder="1" applyAlignment="1">
      <alignment vertical="center"/>
    </xf>
    <xf numFmtId="4" fontId="11" fillId="34" borderId="58" xfId="0" applyNumberFormat="1" applyFont="1" applyFill="1" applyBorder="1" applyAlignment="1">
      <alignment vertical="center"/>
    </xf>
    <xf numFmtId="4" fontId="11" fillId="34" borderId="59" xfId="0" applyNumberFormat="1" applyFont="1" applyFill="1" applyBorder="1" applyAlignment="1">
      <alignment vertical="center"/>
    </xf>
    <xf numFmtId="0" fontId="15" fillId="0" borderId="49" xfId="0" applyFont="1" applyFill="1" applyBorder="1" applyAlignment="1">
      <alignment horizontal="left" vertical="center"/>
    </xf>
    <xf numFmtId="0" fontId="27" fillId="0" borderId="0" xfId="0" applyFont="1" applyFill="1" applyBorder="1" applyAlignment="1">
      <alignment horizontal="center" vertical="center"/>
    </xf>
    <xf numFmtId="0" fontId="28" fillId="0" borderId="0" xfId="0" applyFont="1" applyBorder="1" applyAlignment="1">
      <alignment horizontal="center" vertical="center"/>
    </xf>
    <xf numFmtId="4" fontId="11" fillId="0" borderId="0" xfId="0" applyNumberFormat="1" applyFont="1" applyFill="1" applyAlignment="1">
      <alignment vertical="center"/>
    </xf>
    <xf numFmtId="4" fontId="17" fillId="0" borderId="58" xfId="0" applyNumberFormat="1" applyFont="1" applyFill="1" applyBorder="1" applyAlignment="1">
      <alignment horizontal="right" vertical="center"/>
    </xf>
    <xf numFmtId="0" fontId="0" fillId="0" borderId="19" xfId="0" applyFill="1" applyBorder="1" applyAlignment="1">
      <alignment/>
    </xf>
    <xf numFmtId="0" fontId="14" fillId="33" borderId="13" xfId="0" applyFont="1" applyFill="1" applyBorder="1" applyAlignment="1">
      <alignment horizontal="center" vertical="center" wrapText="1"/>
    </xf>
    <xf numFmtId="0" fontId="12" fillId="0" borderId="0" xfId="0" applyFont="1" applyFill="1" applyBorder="1" applyAlignment="1">
      <alignment horizontal="center" vertical="center"/>
    </xf>
    <xf numFmtId="0" fontId="0" fillId="0" borderId="10" xfId="0" applyFont="1" applyFill="1" applyBorder="1" applyAlignment="1">
      <alignment/>
    </xf>
    <xf numFmtId="0" fontId="16" fillId="0" borderId="38" xfId="0" applyFont="1" applyBorder="1" applyAlignment="1">
      <alignment/>
    </xf>
    <xf numFmtId="0" fontId="0" fillId="0" borderId="29" xfId="0" applyBorder="1" applyAlignment="1">
      <alignment/>
    </xf>
    <xf numFmtId="0" fontId="1" fillId="0" borderId="13" xfId="0" applyFont="1" applyFill="1" applyBorder="1" applyAlignment="1">
      <alignment horizontal="center"/>
    </xf>
    <xf numFmtId="0" fontId="0" fillId="0" borderId="0" xfId="0" applyFont="1" applyFill="1" applyAlignment="1">
      <alignment/>
    </xf>
    <xf numFmtId="0" fontId="0" fillId="0" borderId="0" xfId="0" applyFont="1" applyAlignment="1">
      <alignment/>
    </xf>
    <xf numFmtId="0" fontId="17" fillId="0" borderId="20" xfId="0" applyFont="1" applyFill="1" applyBorder="1" applyAlignment="1">
      <alignment horizontal="center" vertical="center"/>
    </xf>
    <xf numFmtId="0" fontId="17" fillId="0" borderId="12" xfId="0" applyFont="1" applyFill="1" applyBorder="1" applyAlignment="1">
      <alignment horizontal="center" vertical="center"/>
    </xf>
    <xf numFmtId="4" fontId="25" fillId="0" borderId="19" xfId="0" applyNumberFormat="1" applyFont="1" applyFill="1" applyBorder="1" applyAlignment="1">
      <alignment horizontal="right" vertical="center"/>
    </xf>
    <xf numFmtId="4" fontId="25" fillId="0" borderId="11" xfId="0" applyNumberFormat="1" applyFont="1" applyFill="1" applyBorder="1" applyAlignment="1">
      <alignment horizontal="right" vertical="center"/>
    </xf>
    <xf numFmtId="4" fontId="15" fillId="0" borderId="10" xfId="0" applyNumberFormat="1" applyFont="1" applyFill="1" applyBorder="1" applyAlignment="1">
      <alignment horizontal="right" vertical="center"/>
    </xf>
    <xf numFmtId="183" fontId="25" fillId="0" borderId="19" xfId="0" applyNumberFormat="1" applyFont="1" applyFill="1" applyBorder="1" applyAlignment="1">
      <alignment horizontal="right" vertical="center"/>
    </xf>
    <xf numFmtId="4" fontId="17" fillId="0" borderId="14" xfId="0" applyNumberFormat="1" applyFont="1" applyFill="1" applyBorder="1" applyAlignment="1">
      <alignment horizontal="right" vertical="center"/>
    </xf>
    <xf numFmtId="4" fontId="12" fillId="0" borderId="11" xfId="0" applyNumberFormat="1" applyFont="1" applyFill="1" applyBorder="1" applyAlignment="1">
      <alignment horizontal="right" vertical="center"/>
    </xf>
    <xf numFmtId="0" fontId="13" fillId="0" borderId="16" xfId="0" applyFont="1" applyFill="1" applyBorder="1" applyAlignment="1">
      <alignment horizontal="center" vertical="center"/>
    </xf>
    <xf numFmtId="0" fontId="25" fillId="0" borderId="33" xfId="0" applyFont="1" applyFill="1" applyBorder="1" applyAlignment="1">
      <alignment horizontal="left" vertical="center"/>
    </xf>
    <xf numFmtId="0" fontId="23" fillId="0" borderId="33" xfId="36" applyFont="1" applyFill="1" applyBorder="1" applyAlignment="1" applyProtection="1">
      <alignment horizontal="left" vertical="center"/>
      <protection/>
    </xf>
    <xf numFmtId="0" fontId="25" fillId="0" borderId="33" xfId="0" applyFont="1" applyFill="1" applyBorder="1" applyAlignment="1">
      <alignment vertical="center"/>
    </xf>
    <xf numFmtId="4" fontId="12" fillId="0" borderId="33" xfId="0" applyNumberFormat="1" applyFont="1" applyFill="1" applyBorder="1" applyAlignment="1">
      <alignment horizontal="left" vertical="center"/>
    </xf>
    <xf numFmtId="4" fontId="25" fillId="0" borderId="60" xfId="0" applyNumberFormat="1" applyFont="1" applyFill="1" applyBorder="1" applyAlignment="1">
      <alignment horizontal="right" vertical="center"/>
    </xf>
    <xf numFmtId="4" fontId="25" fillId="0" borderId="61" xfId="0" applyNumberFormat="1" applyFont="1" applyFill="1" applyBorder="1" applyAlignment="1">
      <alignment horizontal="right" vertical="center"/>
    </xf>
    <xf numFmtId="4" fontId="15" fillId="0" borderId="62" xfId="0" applyNumberFormat="1" applyFont="1" applyFill="1" applyBorder="1" applyAlignment="1">
      <alignment horizontal="right" vertical="center"/>
    </xf>
    <xf numFmtId="4" fontId="15" fillId="0" borderId="61" xfId="0" applyNumberFormat="1" applyFont="1" applyFill="1" applyBorder="1" applyAlignment="1">
      <alignment horizontal="right" vertical="center"/>
    </xf>
    <xf numFmtId="4" fontId="12" fillId="0" borderId="61" xfId="0" applyNumberFormat="1" applyFont="1" applyFill="1" applyBorder="1" applyAlignment="1">
      <alignment horizontal="right" vertical="center"/>
    </xf>
    <xf numFmtId="4" fontId="15" fillId="0" borderId="63" xfId="0" applyNumberFormat="1" applyFont="1" applyFill="1" applyBorder="1" applyAlignment="1">
      <alignment horizontal="left" vertical="center"/>
    </xf>
    <xf numFmtId="4" fontId="17" fillId="0" borderId="60" xfId="0" applyNumberFormat="1" applyFont="1" applyFill="1" applyBorder="1" applyAlignment="1">
      <alignment horizontal="right" vertical="center"/>
    </xf>
    <xf numFmtId="4" fontId="17" fillId="0" borderId="18" xfId="0" applyNumberFormat="1" applyFont="1" applyFill="1" applyBorder="1" applyAlignment="1">
      <alignment vertical="center"/>
    </xf>
    <xf numFmtId="4" fontId="12" fillId="0" borderId="13" xfId="0" applyNumberFormat="1" applyFont="1" applyFill="1" applyBorder="1" applyAlignment="1">
      <alignment horizontal="right" vertical="center"/>
    </xf>
    <xf numFmtId="4" fontId="8" fillId="0" borderId="16" xfId="0" applyNumberFormat="1" applyFont="1" applyBorder="1" applyAlignment="1">
      <alignment/>
    </xf>
    <xf numFmtId="4" fontId="8" fillId="0" borderId="13" xfId="0" applyNumberFormat="1" applyFont="1" applyBorder="1" applyAlignment="1">
      <alignment/>
    </xf>
    <xf numFmtId="4" fontId="0" fillId="0" borderId="19" xfId="0" applyNumberFormat="1" applyBorder="1" applyAlignment="1">
      <alignment/>
    </xf>
    <xf numFmtId="4" fontId="0" fillId="33" borderId="64" xfId="0" applyNumberFormat="1" applyFill="1" applyBorder="1" applyAlignment="1">
      <alignment/>
    </xf>
    <xf numFmtId="4" fontId="0" fillId="33" borderId="62" xfId="0" applyNumberFormat="1" applyFill="1" applyBorder="1" applyAlignment="1">
      <alignment/>
    </xf>
    <xf numFmtId="4" fontId="0" fillId="33" borderId="65" xfId="0" applyNumberFormat="1" applyFill="1" applyBorder="1" applyAlignment="1">
      <alignment/>
    </xf>
    <xf numFmtId="4" fontId="0" fillId="33" borderId="66" xfId="0" applyNumberFormat="1" applyFill="1" applyBorder="1" applyAlignment="1">
      <alignment/>
    </xf>
    <xf numFmtId="4" fontId="0" fillId="0" borderId="26" xfId="0" applyNumberFormat="1" applyBorder="1" applyAlignment="1">
      <alignment/>
    </xf>
    <xf numFmtId="4" fontId="1" fillId="0" borderId="15" xfId="0" applyNumberFormat="1" applyFont="1" applyBorder="1" applyAlignment="1">
      <alignment/>
    </xf>
    <xf numFmtId="4" fontId="1" fillId="0" borderId="51" xfId="0" applyNumberFormat="1" applyFont="1" applyBorder="1" applyAlignment="1">
      <alignment/>
    </xf>
    <xf numFmtId="4" fontId="1" fillId="0" borderId="16" xfId="0" applyNumberFormat="1" applyFont="1" applyBorder="1" applyAlignment="1">
      <alignment/>
    </xf>
    <xf numFmtId="4" fontId="1" fillId="0" borderId="13" xfId="0" applyNumberFormat="1" applyFont="1" applyBorder="1" applyAlignment="1">
      <alignment/>
    </xf>
    <xf numFmtId="4" fontId="0" fillId="0" borderId="32" xfId="0" applyNumberFormat="1" applyBorder="1" applyAlignment="1">
      <alignment/>
    </xf>
    <xf numFmtId="4" fontId="0" fillId="0" borderId="53" xfId="0" applyNumberFormat="1" applyBorder="1" applyAlignment="1">
      <alignment/>
    </xf>
    <xf numFmtId="4" fontId="0" fillId="0" borderId="10" xfId="0" applyNumberFormat="1" applyBorder="1" applyAlignment="1">
      <alignment/>
    </xf>
    <xf numFmtId="4" fontId="1" fillId="0" borderId="16" xfId="0" applyNumberFormat="1" applyFont="1" applyFill="1" applyBorder="1" applyAlignment="1">
      <alignment/>
    </xf>
    <xf numFmtId="4" fontId="0" fillId="0" borderId="14" xfId="0" applyNumberFormat="1" applyBorder="1" applyAlignment="1">
      <alignment/>
    </xf>
    <xf numFmtId="4" fontId="1" fillId="0" borderId="18" xfId="0" applyNumberFormat="1" applyFont="1" applyBorder="1" applyAlignment="1">
      <alignment/>
    </xf>
    <xf numFmtId="4" fontId="1" fillId="0" borderId="67" xfId="0" applyNumberFormat="1" applyFont="1" applyFill="1" applyBorder="1" applyAlignment="1">
      <alignment/>
    </xf>
    <xf numFmtId="4" fontId="1" fillId="0" borderId="54" xfId="0" applyNumberFormat="1" applyFont="1" applyFill="1" applyBorder="1" applyAlignment="1">
      <alignment/>
    </xf>
    <xf numFmtId="4" fontId="1" fillId="0" borderId="68" xfId="0" applyNumberFormat="1" applyFont="1" applyFill="1" applyBorder="1" applyAlignment="1">
      <alignment/>
    </xf>
    <xf numFmtId="4" fontId="8" fillId="0" borderId="13" xfId="0" applyNumberFormat="1" applyFont="1" applyFill="1" applyBorder="1" applyAlignment="1">
      <alignment/>
    </xf>
    <xf numFmtId="4" fontId="1" fillId="0" borderId="69" xfId="0" applyNumberFormat="1" applyFont="1" applyFill="1" applyBorder="1" applyAlignment="1">
      <alignment/>
    </xf>
    <xf numFmtId="4" fontId="1" fillId="0" borderId="70" xfId="0" applyNumberFormat="1" applyFont="1" applyFill="1" applyBorder="1" applyAlignment="1">
      <alignment/>
    </xf>
    <xf numFmtId="0" fontId="1" fillId="0" borderId="31" xfId="0" applyFont="1" applyFill="1" applyBorder="1" applyAlignment="1">
      <alignment/>
    </xf>
    <xf numFmtId="0" fontId="0" fillId="0" borderId="49" xfId="0" applyFont="1" applyFill="1" applyBorder="1" applyAlignment="1">
      <alignment/>
    </xf>
    <xf numFmtId="0" fontId="1" fillId="0" borderId="49" xfId="0" applyFont="1" applyFill="1" applyBorder="1" applyAlignment="1">
      <alignment/>
    </xf>
    <xf numFmtId="0" fontId="1" fillId="0" borderId="63" xfId="0" applyFont="1" applyFill="1" applyBorder="1" applyAlignment="1">
      <alignment/>
    </xf>
    <xf numFmtId="0" fontId="8" fillId="0" borderId="16" xfId="0" applyFont="1" applyFill="1" applyBorder="1" applyAlignment="1">
      <alignment/>
    </xf>
    <xf numFmtId="0" fontId="0" fillId="0" borderId="71" xfId="0" applyFont="1" applyFill="1" applyBorder="1" applyAlignment="1">
      <alignment/>
    </xf>
    <xf numFmtId="0" fontId="1" fillId="0" borderId="63" xfId="0" applyFont="1" applyFill="1" applyBorder="1" applyAlignment="1">
      <alignment/>
    </xf>
    <xf numFmtId="0" fontId="0" fillId="0" borderId="72" xfId="0" applyFont="1" applyFill="1" applyBorder="1" applyAlignment="1">
      <alignment/>
    </xf>
    <xf numFmtId="0" fontId="1" fillId="0" borderId="16" xfId="0" applyFont="1" applyFill="1" applyBorder="1" applyAlignment="1">
      <alignment/>
    </xf>
    <xf numFmtId="0" fontId="1" fillId="0" borderId="72" xfId="0" applyFont="1" applyFill="1" applyBorder="1" applyAlignment="1">
      <alignment/>
    </xf>
    <xf numFmtId="0" fontId="0" fillId="0" borderId="31" xfId="0" applyFont="1" applyFill="1" applyBorder="1" applyAlignment="1">
      <alignment/>
    </xf>
    <xf numFmtId="0" fontId="1" fillId="0" borderId="49" xfId="0" applyFont="1" applyFill="1" applyBorder="1" applyAlignment="1">
      <alignment/>
    </xf>
    <xf numFmtId="0" fontId="1" fillId="0" borderId="0" xfId="0" applyFont="1" applyAlignment="1">
      <alignment/>
    </xf>
    <xf numFmtId="4" fontId="1" fillId="0" borderId="0" xfId="0" applyNumberFormat="1" applyFont="1" applyBorder="1" applyAlignment="1">
      <alignment/>
    </xf>
    <xf numFmtId="0" fontId="0" fillId="0" borderId="0" xfId="0" applyFill="1" applyBorder="1" applyAlignment="1">
      <alignment horizontal="justify" vertical="top" wrapText="1"/>
    </xf>
    <xf numFmtId="0" fontId="0" fillId="0" borderId="0" xfId="0" applyFill="1" applyBorder="1" applyAlignment="1">
      <alignment/>
    </xf>
    <xf numFmtId="0" fontId="25" fillId="33" borderId="39" xfId="0" applyFont="1" applyFill="1" applyBorder="1" applyAlignment="1">
      <alignment horizontal="left" vertical="center"/>
    </xf>
    <xf numFmtId="4" fontId="15" fillId="0" borderId="37" xfId="0" applyNumberFormat="1" applyFont="1" applyFill="1" applyBorder="1" applyAlignment="1">
      <alignment horizontal="right" vertical="center"/>
    </xf>
    <xf numFmtId="0" fontId="11" fillId="0" borderId="73" xfId="0" applyFont="1" applyFill="1" applyBorder="1" applyAlignment="1">
      <alignment horizontal="left" vertical="center"/>
    </xf>
    <xf numFmtId="0" fontId="18" fillId="0" borderId="73" xfId="0" applyFont="1" applyFill="1" applyBorder="1" applyAlignment="1">
      <alignment horizontal="left" vertical="top" wrapText="1"/>
    </xf>
    <xf numFmtId="0" fontId="0" fillId="0" borderId="26" xfId="0" applyFont="1" applyFill="1" applyBorder="1" applyAlignment="1">
      <alignment/>
    </xf>
    <xf numFmtId="4" fontId="25" fillId="0" borderId="0" xfId="0" applyNumberFormat="1" applyFont="1" applyFill="1" applyBorder="1" applyAlignment="1">
      <alignment horizontal="right" vertical="center"/>
    </xf>
    <xf numFmtId="4" fontId="25" fillId="0" borderId="74" xfId="0" applyNumberFormat="1" applyFont="1" applyFill="1" applyBorder="1" applyAlignment="1">
      <alignment horizontal="right" vertical="center"/>
    </xf>
    <xf numFmtId="183" fontId="25" fillId="0" borderId="0" xfId="0" applyNumberFormat="1" applyFont="1" applyFill="1" applyBorder="1" applyAlignment="1">
      <alignment horizontal="right" vertical="center"/>
    </xf>
    <xf numFmtId="4" fontId="15" fillId="0" borderId="66" xfId="0" applyNumberFormat="1" applyFont="1" applyFill="1" applyBorder="1" applyAlignment="1">
      <alignment horizontal="right" vertical="center"/>
    </xf>
    <xf numFmtId="4" fontId="12" fillId="0" borderId="74" xfId="0" applyNumberFormat="1" applyFont="1" applyFill="1" applyBorder="1" applyAlignment="1">
      <alignment horizontal="right" vertical="center"/>
    </xf>
    <xf numFmtId="0" fontId="17" fillId="0" borderId="17" xfId="0" applyFont="1" applyFill="1" applyBorder="1" applyAlignment="1">
      <alignment horizontal="center" vertical="center"/>
    </xf>
    <xf numFmtId="0" fontId="17" fillId="0" borderId="51" xfId="0" applyFont="1" applyFill="1" applyBorder="1" applyAlignment="1">
      <alignment horizontal="center" vertical="center"/>
    </xf>
    <xf numFmtId="4" fontId="17" fillId="0" borderId="0" xfId="0" applyNumberFormat="1" applyFont="1" applyFill="1" applyBorder="1" applyAlignment="1">
      <alignment horizontal="right" vertical="center"/>
    </xf>
    <xf numFmtId="0" fontId="17" fillId="0" borderId="16" xfId="0" applyFont="1" applyFill="1" applyBorder="1" applyAlignment="1">
      <alignment horizontal="left" vertical="center"/>
    </xf>
    <xf numFmtId="0" fontId="26" fillId="0" borderId="20"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51" xfId="0" applyFont="1" applyFill="1" applyBorder="1" applyAlignment="1">
      <alignment horizontal="center" vertical="center"/>
    </xf>
    <xf numFmtId="4" fontId="25" fillId="0" borderId="75" xfId="0" applyNumberFormat="1" applyFont="1" applyFill="1" applyBorder="1" applyAlignment="1">
      <alignment horizontal="right" vertical="center"/>
    </xf>
    <xf numFmtId="4" fontId="12" fillId="0" borderId="62" xfId="0" applyNumberFormat="1" applyFont="1" applyFill="1" applyBorder="1" applyAlignment="1">
      <alignment horizontal="right" vertical="center"/>
    </xf>
    <xf numFmtId="4" fontId="12" fillId="0" borderId="37" xfId="0" applyNumberFormat="1" applyFont="1" applyFill="1" applyBorder="1" applyAlignment="1">
      <alignment horizontal="right" vertical="center"/>
    </xf>
    <xf numFmtId="4" fontId="17" fillId="0" borderId="13" xfId="0" applyNumberFormat="1" applyFont="1" applyFill="1" applyBorder="1" applyAlignment="1">
      <alignment vertical="center"/>
    </xf>
    <xf numFmtId="0" fontId="1" fillId="0" borderId="0" xfId="0" applyFont="1" applyBorder="1" applyAlignment="1">
      <alignment/>
    </xf>
    <xf numFmtId="0" fontId="0" fillId="0" borderId="0" xfId="0" applyFill="1" applyAlignment="1">
      <alignment horizontal="left"/>
    </xf>
    <xf numFmtId="4" fontId="0" fillId="0" borderId="14" xfId="0" applyNumberFormat="1" applyFill="1" applyBorder="1" applyAlignment="1">
      <alignment/>
    </xf>
    <xf numFmtId="4" fontId="0" fillId="0" borderId="62" xfId="0" applyNumberFormat="1" applyBorder="1" applyAlignment="1">
      <alignment/>
    </xf>
    <xf numFmtId="4" fontId="0" fillId="0" borderId="26" xfId="0" applyNumberFormat="1" applyFill="1" applyBorder="1" applyAlignment="1">
      <alignment/>
    </xf>
    <xf numFmtId="0" fontId="12" fillId="0" borderId="16" xfId="0" applyFont="1" applyFill="1" applyBorder="1" applyAlignment="1">
      <alignment vertical="center"/>
    </xf>
    <xf numFmtId="4" fontId="12" fillId="0" borderId="24" xfId="0" applyNumberFormat="1" applyFont="1" applyFill="1" applyBorder="1" applyAlignment="1">
      <alignment horizontal="right" vertical="center"/>
    </xf>
    <xf numFmtId="4" fontId="12" fillId="0" borderId="48" xfId="0" applyNumberFormat="1" applyFont="1" applyFill="1" applyBorder="1" applyAlignment="1">
      <alignment horizontal="right" vertical="center"/>
    </xf>
    <xf numFmtId="0" fontId="24" fillId="0" borderId="12" xfId="0" applyFont="1" applyFill="1" applyBorder="1" applyAlignment="1">
      <alignment vertical="center"/>
    </xf>
    <xf numFmtId="0" fontId="18" fillId="0" borderId="20" xfId="0" applyFont="1" applyFill="1" applyBorder="1" applyAlignment="1">
      <alignment horizontal="left" vertical="top" wrapText="1"/>
    </xf>
    <xf numFmtId="0" fontId="0" fillId="0" borderId="0" xfId="0" applyFill="1" applyBorder="1" applyAlignment="1">
      <alignment wrapText="1"/>
    </xf>
    <xf numFmtId="0" fontId="0" fillId="0" borderId="0" xfId="0" applyFill="1" applyAlignment="1">
      <alignment/>
    </xf>
    <xf numFmtId="0" fontId="17" fillId="0" borderId="33" xfId="0" applyFont="1" applyFill="1" applyBorder="1" applyAlignment="1">
      <alignment horizontal="left" vertical="center"/>
    </xf>
    <xf numFmtId="4" fontId="1" fillId="0" borderId="64" xfId="0" applyNumberFormat="1" applyFont="1" applyFill="1" applyBorder="1" applyAlignment="1">
      <alignment/>
    </xf>
    <xf numFmtId="4" fontId="1" fillId="0" borderId="76" xfId="0" applyNumberFormat="1" applyFont="1" applyFill="1" applyBorder="1" applyAlignment="1">
      <alignment/>
    </xf>
    <xf numFmtId="4" fontId="1" fillId="0" borderId="77" xfId="0" applyNumberFormat="1" applyFont="1" applyFill="1" applyBorder="1" applyAlignment="1">
      <alignment/>
    </xf>
    <xf numFmtId="4" fontId="1" fillId="0" borderId="57" xfId="0" applyNumberFormat="1" applyFont="1" applyFill="1" applyBorder="1" applyAlignment="1">
      <alignment/>
    </xf>
    <xf numFmtId="4" fontId="8" fillId="0" borderId="78" xfId="0" applyNumberFormat="1" applyFont="1" applyFill="1" applyBorder="1" applyAlignment="1">
      <alignment/>
    </xf>
    <xf numFmtId="4" fontId="8" fillId="0" borderId="25" xfId="0" applyNumberFormat="1" applyFont="1" applyFill="1" applyBorder="1" applyAlignment="1">
      <alignment/>
    </xf>
    <xf numFmtId="4" fontId="1" fillId="0" borderId="61" xfId="0" applyNumberFormat="1" applyFont="1" applyFill="1" applyBorder="1" applyAlignment="1">
      <alignment/>
    </xf>
    <xf numFmtId="4" fontId="0" fillId="0" borderId="21" xfId="0" applyNumberFormat="1" applyBorder="1" applyAlignment="1">
      <alignment/>
    </xf>
    <xf numFmtId="0" fontId="25" fillId="33" borderId="33" xfId="0" applyFont="1" applyFill="1" applyBorder="1" applyAlignment="1">
      <alignment horizontal="left" vertical="center"/>
    </xf>
    <xf numFmtId="4" fontId="17" fillId="0" borderId="79" xfId="0" applyNumberFormat="1" applyFont="1" applyFill="1" applyBorder="1" applyAlignment="1">
      <alignment horizontal="right" vertical="center"/>
    </xf>
    <xf numFmtId="0" fontId="8" fillId="0" borderId="0" xfId="0" applyFont="1" applyFill="1" applyAlignment="1">
      <alignment/>
    </xf>
    <xf numFmtId="0" fontId="0" fillId="0" borderId="19"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60" xfId="0" applyFont="1" applyBorder="1" applyAlignment="1">
      <alignment/>
    </xf>
    <xf numFmtId="0" fontId="1" fillId="0" borderId="15" xfId="0" applyFont="1" applyBorder="1" applyAlignment="1">
      <alignment/>
    </xf>
    <xf numFmtId="0" fontId="1" fillId="0" borderId="12" xfId="0" applyFont="1" applyBorder="1" applyAlignment="1">
      <alignment/>
    </xf>
    <xf numFmtId="0" fontId="1" fillId="0" borderId="20" xfId="0" applyFont="1" applyBorder="1" applyAlignment="1">
      <alignment/>
    </xf>
    <xf numFmtId="0" fontId="1" fillId="0" borderId="0" xfId="0" applyFont="1" applyFill="1" applyAlignment="1">
      <alignment/>
    </xf>
    <xf numFmtId="4" fontId="0" fillId="33" borderId="66" xfId="0" applyNumberFormat="1" applyFill="1" applyBorder="1" applyAlignment="1" quotePrefix="1">
      <alignment/>
    </xf>
    <xf numFmtId="4" fontId="11" fillId="34" borderId="80" xfId="0" applyNumberFormat="1" applyFont="1" applyFill="1" applyBorder="1" applyAlignment="1">
      <alignment vertical="center"/>
    </xf>
    <xf numFmtId="0" fontId="11" fillId="0" borderId="81" xfId="0" applyFont="1" applyFill="1" applyBorder="1" applyAlignment="1">
      <alignment horizontal="right" vertical="top"/>
    </xf>
    <xf numFmtId="0" fontId="11" fillId="0" borderId="46" xfId="0" applyFont="1" applyFill="1" applyBorder="1" applyAlignment="1">
      <alignment horizontal="left" vertical="center"/>
    </xf>
    <xf numFmtId="0" fontId="1" fillId="0" borderId="15" xfId="0" applyFont="1" applyFill="1" applyBorder="1" applyAlignment="1">
      <alignment/>
    </xf>
    <xf numFmtId="0" fontId="1" fillId="0" borderId="12" xfId="0" applyFont="1" applyFill="1" applyBorder="1" applyAlignment="1">
      <alignment/>
    </xf>
    <xf numFmtId="0" fontId="1" fillId="0" borderId="20" xfId="0" applyFont="1" applyFill="1" applyBorder="1" applyAlignment="1">
      <alignment/>
    </xf>
    <xf numFmtId="4" fontId="0" fillId="0" borderId="82" xfId="0" applyNumberFormat="1" applyFill="1" applyBorder="1" applyAlignment="1">
      <alignment/>
    </xf>
    <xf numFmtId="4" fontId="0" fillId="0" borderId="19" xfId="0" applyNumberFormat="1" applyFill="1" applyBorder="1" applyAlignment="1">
      <alignment/>
    </xf>
    <xf numFmtId="0" fontId="0" fillId="0" borderId="17" xfId="0" applyFill="1" applyBorder="1" applyAlignment="1">
      <alignment/>
    </xf>
    <xf numFmtId="4" fontId="1" fillId="0" borderId="16" xfId="0" applyNumberFormat="1" applyFont="1" applyFill="1" applyBorder="1" applyAlignment="1">
      <alignment/>
    </xf>
    <xf numFmtId="4" fontId="1" fillId="0" borderId="13" xfId="0" applyNumberFormat="1" applyFont="1" applyFill="1" applyBorder="1" applyAlignment="1">
      <alignment/>
    </xf>
    <xf numFmtId="0" fontId="0" fillId="0" borderId="18" xfId="0" applyFill="1" applyBorder="1" applyAlignment="1">
      <alignment/>
    </xf>
    <xf numFmtId="4" fontId="1" fillId="0" borderId="0" xfId="0" applyNumberFormat="1" applyFont="1" applyFill="1" applyBorder="1" applyAlignment="1">
      <alignment/>
    </xf>
    <xf numFmtId="0" fontId="1" fillId="0" borderId="55" xfId="0" applyFont="1" applyFill="1" applyBorder="1" applyAlignment="1">
      <alignment/>
    </xf>
    <xf numFmtId="0" fontId="0" fillId="0" borderId="10" xfId="0" applyFont="1" applyFill="1" applyBorder="1" applyAlignment="1">
      <alignment/>
    </xf>
    <xf numFmtId="0" fontId="1" fillId="0" borderId="0" xfId="0" applyFont="1" applyFill="1" applyBorder="1" applyAlignment="1">
      <alignment/>
    </xf>
    <xf numFmtId="0" fontId="5" fillId="0" borderId="0" xfId="0" applyFont="1" applyFill="1" applyBorder="1" applyAlignment="1">
      <alignment/>
    </xf>
    <xf numFmtId="0" fontId="15" fillId="0" borderId="63" xfId="0" applyFont="1" applyFill="1" applyBorder="1" applyAlignment="1">
      <alignment horizontal="left" vertical="center"/>
    </xf>
    <xf numFmtId="4" fontId="15" fillId="0" borderId="28" xfId="0" applyNumberFormat="1" applyFont="1" applyFill="1" applyBorder="1" applyAlignment="1">
      <alignment horizontal="right" vertical="center"/>
    </xf>
    <xf numFmtId="4" fontId="15" fillId="0" borderId="52" xfId="0" applyNumberFormat="1" applyFont="1" applyFill="1" applyBorder="1" applyAlignment="1">
      <alignment horizontal="right" vertical="center"/>
    </xf>
    <xf numFmtId="183" fontId="25" fillId="0" borderId="20" xfId="0" applyNumberFormat="1" applyFont="1" applyFill="1" applyBorder="1" applyAlignment="1">
      <alignment horizontal="right" vertical="center"/>
    </xf>
    <xf numFmtId="183" fontId="25" fillId="0" borderId="12" xfId="0" applyNumberFormat="1" applyFont="1" applyFill="1" applyBorder="1" applyAlignment="1">
      <alignment horizontal="right" vertical="center"/>
    </xf>
    <xf numFmtId="183" fontId="25" fillId="0" borderId="17" xfId="0" applyNumberFormat="1" applyFont="1" applyFill="1" applyBorder="1" applyAlignment="1">
      <alignment horizontal="right" vertical="center"/>
    </xf>
    <xf numFmtId="4" fontId="25" fillId="0" borderId="20" xfId="0" applyNumberFormat="1" applyFont="1" applyFill="1" applyBorder="1" applyAlignment="1">
      <alignment horizontal="right" vertical="center"/>
    </xf>
    <xf numFmtId="4" fontId="25" fillId="0" borderId="51" xfId="0" applyNumberFormat="1" applyFont="1" applyFill="1" applyBorder="1" applyAlignment="1">
      <alignment horizontal="right" vertical="center"/>
    </xf>
    <xf numFmtId="183" fontId="17" fillId="0" borderId="20" xfId="0" applyNumberFormat="1" applyFont="1" applyFill="1" applyBorder="1" applyAlignment="1">
      <alignment horizontal="right" vertical="center"/>
    </xf>
    <xf numFmtId="183" fontId="17" fillId="0" borderId="12" xfId="0" applyNumberFormat="1" applyFont="1" applyFill="1" applyBorder="1" applyAlignment="1">
      <alignment horizontal="right" vertical="center"/>
    </xf>
    <xf numFmtId="183" fontId="17" fillId="0" borderId="17" xfId="0" applyNumberFormat="1" applyFont="1" applyFill="1" applyBorder="1" applyAlignment="1">
      <alignment horizontal="right" vertical="center"/>
    </xf>
    <xf numFmtId="0" fontId="26" fillId="0" borderId="33" xfId="0" applyFont="1" applyFill="1" applyBorder="1" applyAlignment="1">
      <alignment horizontal="left" vertical="center"/>
    </xf>
    <xf numFmtId="4" fontId="25" fillId="0" borderId="28" xfId="0" applyNumberFormat="1" applyFont="1" applyFill="1" applyBorder="1" applyAlignment="1">
      <alignment horizontal="right" vertical="center"/>
    </xf>
    <xf numFmtId="4" fontId="25" fillId="0" borderId="52" xfId="0" applyNumberFormat="1" applyFont="1" applyFill="1" applyBorder="1" applyAlignment="1">
      <alignment horizontal="right" vertical="center"/>
    </xf>
    <xf numFmtId="4" fontId="11" fillId="34" borderId="0" xfId="0" applyNumberFormat="1" applyFont="1" applyFill="1" applyBorder="1" applyAlignment="1">
      <alignment vertical="center"/>
    </xf>
    <xf numFmtId="0" fontId="11" fillId="0" borderId="24" xfId="0" applyFont="1" applyFill="1" applyBorder="1" applyAlignment="1">
      <alignment horizontal="right" vertical="top"/>
    </xf>
    <xf numFmtId="4" fontId="11" fillId="34" borderId="48" xfId="0" applyNumberFormat="1" applyFont="1" applyFill="1" applyBorder="1" applyAlignment="1">
      <alignment vertical="center"/>
    </xf>
    <xf numFmtId="4" fontId="11" fillId="34" borderId="74" xfId="0" applyNumberFormat="1" applyFont="1" applyFill="1" applyBorder="1" applyAlignment="1">
      <alignment vertical="center"/>
    </xf>
    <xf numFmtId="4" fontId="11" fillId="34" borderId="69" xfId="0" applyNumberFormat="1" applyFont="1" applyFill="1" applyBorder="1" applyAlignment="1">
      <alignment vertical="center"/>
    </xf>
    <xf numFmtId="4" fontId="11" fillId="34" borderId="54" xfId="0" applyNumberFormat="1" applyFont="1" applyFill="1" applyBorder="1" applyAlignment="1">
      <alignment vertical="center"/>
    </xf>
    <xf numFmtId="4" fontId="11" fillId="34" borderId="25" xfId="0" applyNumberFormat="1" applyFont="1" applyFill="1" applyBorder="1" applyAlignment="1">
      <alignment vertical="center"/>
    </xf>
    <xf numFmtId="4" fontId="11" fillId="34" borderId="83" xfId="0" applyNumberFormat="1" applyFont="1" applyFill="1" applyBorder="1" applyAlignment="1">
      <alignment vertical="center"/>
    </xf>
    <xf numFmtId="0" fontId="16" fillId="0" borderId="19" xfId="0" applyFont="1" applyFill="1" applyBorder="1" applyAlignment="1">
      <alignment horizontal="left" vertical="center"/>
    </xf>
    <xf numFmtId="183" fontId="18" fillId="0" borderId="61" xfId="0" applyNumberFormat="1" applyFont="1" applyFill="1" applyBorder="1" applyAlignment="1">
      <alignment horizontal="left" vertical="top" wrapText="1"/>
    </xf>
    <xf numFmtId="4" fontId="17" fillId="0" borderId="62" xfId="0" applyNumberFormat="1" applyFont="1" applyFill="1" applyBorder="1" applyAlignment="1">
      <alignment horizontal="right" vertical="center"/>
    </xf>
    <xf numFmtId="4" fontId="17" fillId="0" borderId="54" xfId="0" applyNumberFormat="1" applyFont="1" applyFill="1" applyBorder="1" applyAlignment="1">
      <alignment horizontal="right" vertical="center"/>
    </xf>
    <xf numFmtId="0" fontId="16" fillId="0" borderId="40" xfId="0" applyFont="1" applyFill="1" applyBorder="1" applyAlignment="1">
      <alignment horizontal="left" vertical="top"/>
    </xf>
    <xf numFmtId="0" fontId="16" fillId="0" borderId="30" xfId="0" applyFont="1" applyFill="1" applyBorder="1" applyAlignment="1">
      <alignment horizontal="left" vertical="top"/>
    </xf>
    <xf numFmtId="0" fontId="16" fillId="0" borderId="30" xfId="0" applyFont="1" applyFill="1" applyBorder="1" applyAlignment="1">
      <alignment horizontal="left" vertical="center"/>
    </xf>
    <xf numFmtId="0" fontId="11" fillId="0" borderId="29" xfId="0" applyFont="1" applyFill="1" applyBorder="1" applyAlignment="1">
      <alignment horizontal="left" vertical="center"/>
    </xf>
    <xf numFmtId="4" fontId="17" fillId="0" borderId="64" xfId="0" applyNumberFormat="1" applyFont="1" applyFill="1" applyBorder="1" applyAlignment="1">
      <alignment horizontal="right" vertical="center"/>
    </xf>
    <xf numFmtId="4" fontId="11" fillId="34" borderId="83" xfId="0" applyNumberFormat="1" applyFont="1" applyFill="1" applyBorder="1" applyAlignment="1">
      <alignment horizontal="right" vertical="center"/>
    </xf>
    <xf numFmtId="0" fontId="11" fillId="0" borderId="60" xfId="0" applyFont="1" applyFill="1" applyBorder="1" applyAlignment="1">
      <alignment horizontal="left" vertical="top"/>
    </xf>
    <xf numFmtId="0" fontId="18" fillId="0" borderId="62" xfId="0" applyFont="1" applyFill="1" applyBorder="1" applyAlignment="1">
      <alignment horizontal="left" vertical="top" wrapText="1" shrinkToFit="1"/>
    </xf>
    <xf numFmtId="0" fontId="16" fillId="0" borderId="38" xfId="0" applyFont="1" applyFill="1" applyBorder="1" applyAlignment="1">
      <alignment horizontal="left" vertical="center"/>
    </xf>
    <xf numFmtId="0" fontId="0" fillId="0" borderId="26" xfId="0" applyFont="1" applyBorder="1" applyAlignment="1">
      <alignment/>
    </xf>
    <xf numFmtId="0" fontId="25" fillId="0" borderId="39" xfId="0" applyFont="1" applyFill="1" applyBorder="1" applyAlignment="1">
      <alignment horizontal="left" vertical="center"/>
    </xf>
    <xf numFmtId="0" fontId="25" fillId="0" borderId="33" xfId="0" applyFont="1" applyFill="1" applyBorder="1" applyAlignment="1">
      <alignment horizontal="left" vertical="center"/>
    </xf>
    <xf numFmtId="0" fontId="15" fillId="0" borderId="71" xfId="0" applyFont="1" applyFill="1" applyBorder="1" applyAlignment="1">
      <alignment horizontal="left" vertical="center"/>
    </xf>
    <xf numFmtId="0" fontId="17" fillId="0" borderId="24" xfId="0" applyFont="1" applyFill="1" applyBorder="1" applyAlignment="1">
      <alignment horizontal="left" vertical="center"/>
    </xf>
    <xf numFmtId="4" fontId="25" fillId="0" borderId="80" xfId="0" applyNumberFormat="1" applyFont="1" applyFill="1" applyBorder="1" applyAlignment="1">
      <alignment horizontal="right" vertical="center"/>
    </xf>
    <xf numFmtId="4" fontId="25" fillId="0" borderId="18" xfId="0" applyNumberFormat="1" applyFont="1" applyFill="1" applyBorder="1" applyAlignment="1">
      <alignment horizontal="right" vertical="center"/>
    </xf>
    <xf numFmtId="4" fontId="25" fillId="0" borderId="12" xfId="0" applyNumberFormat="1" applyFont="1" applyFill="1" applyBorder="1" applyAlignment="1">
      <alignment horizontal="right" vertical="center"/>
    </xf>
    <xf numFmtId="0" fontId="0" fillId="35" borderId="0" xfId="0" applyFill="1" applyAlignment="1">
      <alignment/>
    </xf>
    <xf numFmtId="0" fontId="1" fillId="0" borderId="13" xfId="0" applyFont="1" applyBorder="1" applyAlignment="1">
      <alignment horizontal="center"/>
    </xf>
    <xf numFmtId="0" fontId="1" fillId="0" borderId="13" xfId="0" applyFont="1" applyFill="1" applyBorder="1" applyAlignment="1">
      <alignment horizontal="center"/>
    </xf>
    <xf numFmtId="0" fontId="16" fillId="0" borderId="64" xfId="0" applyFont="1" applyFill="1" applyBorder="1" applyAlignment="1">
      <alignment horizontal="left" vertical="center"/>
    </xf>
    <xf numFmtId="4" fontId="11" fillId="34" borderId="68" xfId="0" applyNumberFormat="1" applyFont="1" applyFill="1" applyBorder="1" applyAlignment="1">
      <alignment vertical="center"/>
    </xf>
    <xf numFmtId="4" fontId="1" fillId="0" borderId="12" xfId="0" applyNumberFormat="1" applyFont="1" applyFill="1" applyBorder="1" applyAlignment="1">
      <alignment/>
    </xf>
    <xf numFmtId="0" fontId="0" fillId="0" borderId="11" xfId="0" applyFont="1" applyFill="1" applyBorder="1" applyAlignment="1">
      <alignment/>
    </xf>
    <xf numFmtId="0" fontId="67" fillId="0" borderId="0" xfId="0" applyFont="1" applyFill="1" applyAlignment="1">
      <alignment/>
    </xf>
    <xf numFmtId="4" fontId="11" fillId="34" borderId="49" xfId="0" applyNumberFormat="1" applyFont="1" applyFill="1" applyBorder="1" applyAlignment="1">
      <alignment vertical="center"/>
    </xf>
    <xf numFmtId="0" fontId="0" fillId="0" borderId="60" xfId="0" applyBorder="1" applyAlignment="1">
      <alignment/>
    </xf>
    <xf numFmtId="0" fontId="16" fillId="0" borderId="29" xfId="0" applyFont="1" applyFill="1" applyBorder="1" applyAlignment="1">
      <alignment horizontal="left" vertical="top"/>
    </xf>
    <xf numFmtId="4" fontId="17" fillId="0" borderId="67" xfId="0" applyNumberFormat="1" applyFont="1" applyFill="1" applyBorder="1" applyAlignment="1">
      <alignment horizontal="right" vertical="center"/>
    </xf>
    <xf numFmtId="4" fontId="11" fillId="34" borderId="60" xfId="0" applyNumberFormat="1" applyFont="1" applyFill="1" applyBorder="1" applyAlignment="1">
      <alignment horizontal="right" vertical="center"/>
    </xf>
    <xf numFmtId="4" fontId="11" fillId="34" borderId="62" xfId="0" applyNumberFormat="1" applyFont="1" applyFill="1" applyBorder="1" applyAlignment="1">
      <alignment vertical="center"/>
    </xf>
    <xf numFmtId="0" fontId="18" fillId="0" borderId="21" xfId="0" applyFont="1" applyFill="1" applyBorder="1" applyAlignment="1">
      <alignment horizontal="left" vertical="top" wrapText="1"/>
    </xf>
    <xf numFmtId="0" fontId="11" fillId="0" borderId="24" xfId="0" applyFont="1" applyFill="1" applyBorder="1" applyAlignment="1">
      <alignment horizontal="center" vertical="center"/>
    </xf>
    <xf numFmtId="4" fontId="11" fillId="34" borderId="77" xfId="0" applyNumberFormat="1" applyFont="1" applyFill="1" applyBorder="1" applyAlignment="1">
      <alignment vertical="center"/>
    </xf>
    <xf numFmtId="0" fontId="11" fillId="0" borderId="39" xfId="0" applyFont="1" applyBorder="1" applyAlignment="1">
      <alignment horizontal="right" vertical="top" wrapText="1"/>
    </xf>
    <xf numFmtId="4" fontId="12" fillId="0" borderId="13" xfId="0" applyNumberFormat="1" applyFont="1" applyFill="1" applyBorder="1" applyAlignment="1">
      <alignment vertical="center"/>
    </xf>
    <xf numFmtId="4" fontId="12" fillId="0" borderId="51" xfId="0" applyNumberFormat="1" applyFont="1" applyFill="1" applyBorder="1" applyAlignment="1">
      <alignment vertical="center"/>
    </xf>
    <xf numFmtId="0" fontId="17" fillId="0" borderId="0" xfId="0" applyFont="1" applyFill="1" applyBorder="1" applyAlignment="1">
      <alignment vertical="center"/>
    </xf>
    <xf numFmtId="0" fontId="17" fillId="0" borderId="15" xfId="0" applyFont="1" applyFill="1" applyBorder="1" applyAlignment="1">
      <alignment vertical="center"/>
    </xf>
    <xf numFmtId="183" fontId="25" fillId="0" borderId="82" xfId="0" applyNumberFormat="1" applyFont="1" applyFill="1" applyBorder="1" applyAlignment="1">
      <alignment horizontal="right" vertical="center"/>
    </xf>
    <xf numFmtId="4" fontId="17" fillId="0" borderId="21"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wrapText="1"/>
    </xf>
    <xf numFmtId="3" fontId="0" fillId="0" borderId="0" xfId="0" applyNumberFormat="1" applyFill="1" applyBorder="1" applyAlignment="1">
      <alignment/>
    </xf>
    <xf numFmtId="0" fontId="1" fillId="0" borderId="15" xfId="0" applyFont="1" applyFill="1" applyBorder="1" applyAlignment="1">
      <alignment horizontal="center"/>
    </xf>
    <xf numFmtId="0" fontId="0" fillId="0" borderId="10" xfId="0" applyFill="1" applyBorder="1" applyAlignment="1">
      <alignment horizontal="center"/>
    </xf>
    <xf numFmtId="0" fontId="4" fillId="0" borderId="0" xfId="0" applyFont="1" applyFill="1" applyAlignment="1">
      <alignment/>
    </xf>
    <xf numFmtId="0" fontId="0" fillId="0" borderId="0" xfId="0" applyFont="1" applyFill="1" applyBorder="1" applyAlignment="1">
      <alignment/>
    </xf>
    <xf numFmtId="0" fontId="1" fillId="0" borderId="16" xfId="0" applyFont="1" applyFill="1" applyBorder="1" applyAlignment="1">
      <alignment/>
    </xf>
    <xf numFmtId="0" fontId="0" fillId="0" borderId="65" xfId="0" applyFont="1" applyFill="1" applyBorder="1" applyAlignment="1">
      <alignment/>
    </xf>
    <xf numFmtId="0" fontId="1" fillId="0" borderId="13" xfId="0" applyFont="1" applyFill="1" applyBorder="1" applyAlignment="1">
      <alignment/>
    </xf>
    <xf numFmtId="0" fontId="1" fillId="0" borderId="22" xfId="0" applyFont="1" applyFill="1" applyBorder="1" applyAlignment="1">
      <alignment horizontal="left"/>
    </xf>
    <xf numFmtId="0" fontId="8" fillId="0" borderId="18" xfId="0" applyFont="1" applyFill="1" applyBorder="1" applyAlignment="1">
      <alignment/>
    </xf>
    <xf numFmtId="4" fontId="8" fillId="0" borderId="16" xfId="0" applyNumberFormat="1" applyFont="1" applyFill="1" applyBorder="1" applyAlignment="1">
      <alignment/>
    </xf>
    <xf numFmtId="4" fontId="8" fillId="0" borderId="13" xfId="0" applyNumberFormat="1" applyFont="1" applyFill="1" applyBorder="1" applyAlignment="1">
      <alignment/>
    </xf>
    <xf numFmtId="0" fontId="18" fillId="0" borderId="84" xfId="0" applyFont="1" applyFill="1" applyBorder="1" applyAlignment="1">
      <alignment horizontal="left" vertical="top"/>
    </xf>
    <xf numFmtId="0" fontId="25" fillId="33" borderId="41" xfId="0" applyFont="1" applyFill="1" applyBorder="1" applyAlignment="1">
      <alignment horizontal="left" vertical="center"/>
    </xf>
    <xf numFmtId="0" fontId="0" fillId="0" borderId="79" xfId="0" applyFill="1" applyBorder="1" applyAlignment="1">
      <alignment vertical="top"/>
    </xf>
    <xf numFmtId="4" fontId="1" fillId="0" borderId="51" xfId="0" applyNumberFormat="1" applyFont="1" applyFill="1" applyBorder="1" applyAlignment="1">
      <alignment/>
    </xf>
    <xf numFmtId="0" fontId="1" fillId="0" borderId="12" xfId="0" applyFont="1" applyFill="1" applyBorder="1" applyAlignment="1">
      <alignment/>
    </xf>
    <xf numFmtId="0" fontId="1" fillId="0" borderId="51" xfId="0" applyFont="1" applyBorder="1" applyAlignment="1">
      <alignment/>
    </xf>
    <xf numFmtId="0" fontId="1" fillId="0" borderId="18" xfId="0" applyFont="1" applyBorder="1" applyAlignment="1">
      <alignment/>
    </xf>
    <xf numFmtId="0" fontId="1" fillId="0" borderId="16" xfId="0" applyFont="1" applyBorder="1" applyAlignment="1">
      <alignment/>
    </xf>
    <xf numFmtId="4" fontId="17" fillId="0" borderId="31" xfId="0" applyNumberFormat="1" applyFont="1" applyFill="1" applyBorder="1" applyAlignment="1">
      <alignment horizontal="right" vertical="center"/>
    </xf>
    <xf numFmtId="4" fontId="11" fillId="34" borderId="23" xfId="0" applyNumberFormat="1" applyFont="1" applyFill="1" applyBorder="1" applyAlignment="1">
      <alignment vertical="center"/>
    </xf>
    <xf numFmtId="0" fontId="11" fillId="0" borderId="49" xfId="0" applyFont="1" applyFill="1" applyBorder="1" applyAlignment="1">
      <alignment horizontal="right" vertical="top"/>
    </xf>
    <xf numFmtId="0" fontId="11" fillId="0" borderId="85" xfId="0" applyFont="1" applyFill="1" applyBorder="1" applyAlignment="1">
      <alignment horizontal="right" vertical="center"/>
    </xf>
    <xf numFmtId="0" fontId="11" fillId="0" borderId="36" xfId="0" applyFont="1" applyFill="1" applyBorder="1" applyAlignment="1">
      <alignment horizontal="right" vertical="top"/>
    </xf>
    <xf numFmtId="0" fontId="18" fillId="0" borderId="28" xfId="0" applyFont="1" applyFill="1" applyBorder="1" applyAlignment="1">
      <alignment horizontal="left" vertical="top" wrapText="1"/>
    </xf>
    <xf numFmtId="0" fontId="29" fillId="0" borderId="0" xfId="0" applyFont="1" applyFill="1" applyAlignment="1">
      <alignment/>
    </xf>
    <xf numFmtId="4" fontId="17" fillId="0" borderId="69" xfId="0" applyNumberFormat="1" applyFont="1" applyFill="1" applyBorder="1" applyAlignment="1">
      <alignment horizontal="right" vertical="center"/>
    </xf>
    <xf numFmtId="0" fontId="1" fillId="0" borderId="17" xfId="0" applyFont="1" applyBorder="1" applyAlignment="1">
      <alignment/>
    </xf>
    <xf numFmtId="0" fontId="1" fillId="0" borderId="13" xfId="0" applyFont="1" applyBorder="1" applyAlignment="1">
      <alignment/>
    </xf>
    <xf numFmtId="0" fontId="0" fillId="0" borderId="36" xfId="0" applyFill="1" applyBorder="1" applyAlignment="1">
      <alignment/>
    </xf>
    <xf numFmtId="4" fontId="0" fillId="0" borderId="62" xfId="0" applyNumberFormat="1" applyFill="1" applyBorder="1" applyAlignment="1">
      <alignment/>
    </xf>
    <xf numFmtId="4" fontId="0" fillId="0" borderId="66" xfId="0" applyNumberFormat="1" applyFill="1" applyBorder="1" applyAlignment="1">
      <alignment/>
    </xf>
    <xf numFmtId="4" fontId="0" fillId="0" borderId="53" xfId="0" applyNumberFormat="1" applyFill="1" applyBorder="1" applyAlignment="1">
      <alignment/>
    </xf>
    <xf numFmtId="0" fontId="16" fillId="0" borderId="0" xfId="0" applyFont="1" applyFill="1" applyBorder="1" applyAlignment="1">
      <alignment horizontal="left" vertical="center"/>
    </xf>
    <xf numFmtId="4" fontId="17" fillId="0" borderId="66" xfId="0" applyNumberFormat="1" applyFont="1" applyFill="1" applyBorder="1" applyAlignment="1">
      <alignment horizontal="right" vertical="center"/>
    </xf>
    <xf numFmtId="0" fontId="16" fillId="0" borderId="22" xfId="0" applyFont="1" applyFill="1" applyBorder="1" applyAlignment="1">
      <alignment horizontal="left" vertical="top"/>
    </xf>
    <xf numFmtId="0" fontId="0" fillId="0" borderId="14" xfId="0" applyFill="1" applyBorder="1" applyAlignment="1">
      <alignment horizontal="center"/>
    </xf>
    <xf numFmtId="4" fontId="0" fillId="0" borderId="0" xfId="0" applyNumberFormat="1" applyFont="1" applyFill="1" applyAlignment="1">
      <alignment/>
    </xf>
    <xf numFmtId="0" fontId="1" fillId="0" borderId="15" xfId="0" applyFont="1" applyFill="1" applyBorder="1" applyAlignment="1">
      <alignment/>
    </xf>
    <xf numFmtId="0" fontId="1" fillId="0" borderId="51" xfId="0" applyFont="1" applyFill="1" applyBorder="1" applyAlignment="1">
      <alignment/>
    </xf>
    <xf numFmtId="0" fontId="1" fillId="0" borderId="18" xfId="0" applyFont="1" applyFill="1" applyBorder="1" applyAlignment="1">
      <alignment/>
    </xf>
    <xf numFmtId="4" fontId="25" fillId="36" borderId="54" xfId="0" applyNumberFormat="1" applyFont="1" applyFill="1" applyBorder="1" applyAlignment="1">
      <alignment horizontal="right" vertical="center"/>
    </xf>
    <xf numFmtId="0" fontId="16" fillId="0" borderId="37" xfId="0" applyFont="1" applyFill="1" applyBorder="1" applyAlignment="1">
      <alignment horizontal="left" vertical="top" wrapText="1"/>
    </xf>
    <xf numFmtId="0" fontId="18" fillId="0" borderId="50" xfId="0" applyFont="1" applyFill="1" applyBorder="1" applyAlignment="1">
      <alignment horizontal="left" vertical="top" wrapText="1"/>
    </xf>
    <xf numFmtId="0" fontId="16" fillId="0" borderId="22" xfId="0" applyFont="1" applyFill="1" applyBorder="1" applyAlignment="1">
      <alignment horizontal="left" vertical="center"/>
    </xf>
    <xf numFmtId="0" fontId="11" fillId="0" borderId="37" xfId="0" applyFont="1" applyFill="1" applyBorder="1" applyAlignment="1">
      <alignment horizontal="left" vertical="top" wrapText="1"/>
    </xf>
    <xf numFmtId="0" fontId="11" fillId="0" borderId="43" xfId="0" applyFont="1" applyFill="1" applyBorder="1" applyAlignment="1">
      <alignment horizontal="right" vertical="top" wrapText="1"/>
    </xf>
    <xf numFmtId="0" fontId="11" fillId="0" borderId="10" xfId="0" applyFont="1" applyFill="1" applyBorder="1" applyAlignment="1">
      <alignment horizontal="left" vertical="top" wrapText="1"/>
    </xf>
    <xf numFmtId="4" fontId="17" fillId="0" borderId="64" xfId="0" applyNumberFormat="1" applyFont="1" applyFill="1" applyBorder="1" applyAlignment="1">
      <alignment vertical="center"/>
    </xf>
    <xf numFmtId="4" fontId="11" fillId="34" borderId="66" xfId="0" applyNumberFormat="1" applyFont="1" applyFill="1" applyBorder="1" applyAlignment="1">
      <alignment vertical="center"/>
    </xf>
    <xf numFmtId="0" fontId="16" fillId="0" borderId="11" xfId="0" applyFont="1" applyFill="1" applyBorder="1" applyAlignment="1">
      <alignment horizontal="left" vertical="top"/>
    </xf>
    <xf numFmtId="0" fontId="16" fillId="0" borderId="0" xfId="0" applyFont="1" applyFill="1" applyBorder="1" applyAlignment="1">
      <alignment horizontal="left" vertical="top"/>
    </xf>
    <xf numFmtId="0" fontId="16" fillId="0" borderId="31" xfId="0" applyFont="1" applyBorder="1" applyAlignment="1">
      <alignment/>
    </xf>
    <xf numFmtId="0" fontId="16" fillId="0" borderId="34" xfId="0" applyFont="1" applyFill="1" applyBorder="1" applyAlignment="1">
      <alignment horizontal="left" vertical="center"/>
    </xf>
    <xf numFmtId="0" fontId="18" fillId="0" borderId="73" xfId="0" applyFont="1" applyFill="1" applyBorder="1" applyAlignment="1">
      <alignment horizontal="left" vertical="top" wrapText="1" shrinkToFit="1"/>
    </xf>
    <xf numFmtId="0" fontId="0" fillId="0" borderId="82" xfId="0" applyBorder="1" applyAlignment="1">
      <alignment/>
    </xf>
    <xf numFmtId="0" fontId="11" fillId="0" borderId="24" xfId="0" applyFont="1" applyFill="1" applyBorder="1" applyAlignment="1">
      <alignment horizontal="right" vertical="top" wrapText="1"/>
    </xf>
    <xf numFmtId="0" fontId="16" fillId="0" borderId="86" xfId="0" applyFont="1" applyFill="1" applyBorder="1" applyAlignment="1">
      <alignment horizontal="left" vertical="top"/>
    </xf>
    <xf numFmtId="0" fontId="18" fillId="0" borderId="26" xfId="0" applyFont="1" applyFill="1" applyBorder="1" applyAlignment="1">
      <alignment horizontal="left" vertical="top" wrapText="1"/>
    </xf>
    <xf numFmtId="0" fontId="18" fillId="0" borderId="11" xfId="0" applyFont="1" applyFill="1" applyBorder="1" applyAlignment="1">
      <alignment horizontal="left" vertical="top" wrapText="1"/>
    </xf>
    <xf numFmtId="0" fontId="19" fillId="0" borderId="41" xfId="36" applyFont="1" applyFill="1" applyBorder="1" applyAlignment="1" applyProtection="1">
      <alignment horizontal="right" vertical="top"/>
      <protection/>
    </xf>
    <xf numFmtId="0" fontId="0" fillId="0" borderId="11" xfId="0" applyFill="1" applyBorder="1" applyAlignment="1">
      <alignment horizontal="left" wrapText="1"/>
    </xf>
    <xf numFmtId="0" fontId="1" fillId="0" borderId="20" xfId="0" applyFont="1" applyFill="1" applyBorder="1" applyAlignment="1">
      <alignment/>
    </xf>
    <xf numFmtId="4" fontId="17" fillId="0" borderId="19" xfId="0" applyNumberFormat="1" applyFont="1" applyFill="1" applyBorder="1" applyAlignment="1">
      <alignment horizontal="right" vertical="center"/>
    </xf>
    <xf numFmtId="4" fontId="17" fillId="0" borderId="51" xfId="0" applyNumberFormat="1" applyFont="1" applyFill="1" applyBorder="1" applyAlignment="1">
      <alignment vertical="center"/>
    </xf>
    <xf numFmtId="4" fontId="1" fillId="0" borderId="58" xfId="0" applyNumberFormat="1" applyFont="1" applyFill="1" applyBorder="1" applyAlignment="1">
      <alignment/>
    </xf>
    <xf numFmtId="4" fontId="1" fillId="0" borderId="49" xfId="0" applyNumberFormat="1" applyFont="1" applyFill="1" applyBorder="1" applyAlignment="1">
      <alignment/>
    </xf>
    <xf numFmtId="0" fontId="9" fillId="0" borderId="0" xfId="0" applyFont="1" applyFill="1" applyAlignment="1">
      <alignment/>
    </xf>
    <xf numFmtId="4" fontId="11" fillId="36" borderId="54" xfId="0" applyNumberFormat="1" applyFont="1" applyFill="1" applyBorder="1" applyAlignment="1">
      <alignment horizontal="right" vertical="center"/>
    </xf>
    <xf numFmtId="4" fontId="11" fillId="36" borderId="30" xfId="0" applyNumberFormat="1" applyFont="1" applyFill="1" applyBorder="1" applyAlignment="1">
      <alignment horizontal="right" vertical="center"/>
    </xf>
    <xf numFmtId="4" fontId="11" fillId="36" borderId="58" xfId="0" applyNumberFormat="1" applyFont="1" applyFill="1" applyBorder="1" applyAlignment="1">
      <alignment horizontal="right" vertical="center"/>
    </xf>
    <xf numFmtId="4" fontId="11" fillId="36" borderId="25" xfId="0" applyNumberFormat="1" applyFont="1" applyFill="1" applyBorder="1" applyAlignment="1">
      <alignment horizontal="right" vertical="center"/>
    </xf>
    <xf numFmtId="4" fontId="11" fillId="36" borderId="27" xfId="0" applyNumberFormat="1" applyFont="1" applyFill="1" applyBorder="1" applyAlignment="1">
      <alignment horizontal="right" vertical="center"/>
    </xf>
    <xf numFmtId="0" fontId="0" fillId="0" borderId="19" xfId="0" applyFont="1" applyFill="1" applyBorder="1" applyAlignment="1">
      <alignment/>
    </xf>
    <xf numFmtId="4" fontId="1" fillId="0" borderId="18" xfId="0" applyNumberFormat="1" applyFont="1" applyFill="1" applyBorder="1" applyAlignment="1">
      <alignment/>
    </xf>
    <xf numFmtId="0" fontId="0" fillId="0" borderId="0" xfId="0" applyAlignment="1">
      <alignment vertical="top" wrapText="1"/>
    </xf>
    <xf numFmtId="0" fontId="28" fillId="0" borderId="0" xfId="0" applyFont="1" applyFill="1" applyBorder="1" applyAlignment="1">
      <alignment horizontal="center" vertical="center"/>
    </xf>
    <xf numFmtId="0" fontId="1" fillId="0" borderId="0" xfId="0" applyFont="1" applyFill="1" applyBorder="1" applyAlignment="1">
      <alignment/>
    </xf>
    <xf numFmtId="0" fontId="30" fillId="0" borderId="0" xfId="0" applyFont="1" applyFill="1" applyAlignment="1">
      <alignment/>
    </xf>
    <xf numFmtId="0" fontId="19" fillId="0" borderId="0" xfId="36" applyFont="1" applyFill="1" applyBorder="1" applyAlignment="1" applyProtection="1">
      <alignment horizontal="right" vertical="top"/>
      <protection/>
    </xf>
    <xf numFmtId="0" fontId="19" fillId="0" borderId="43" xfId="36" applyFont="1" applyFill="1" applyBorder="1" applyAlignment="1" applyProtection="1">
      <alignment horizontal="right" vertical="top"/>
      <protection/>
    </xf>
    <xf numFmtId="0" fontId="0" fillId="0" borderId="44" xfId="0" applyBorder="1" applyAlignment="1">
      <alignment/>
    </xf>
    <xf numFmtId="0" fontId="18" fillId="0" borderId="44" xfId="0" applyFont="1" applyFill="1" applyBorder="1" applyAlignment="1">
      <alignment horizontal="left" vertical="top" wrapText="1" shrinkToFit="1"/>
    </xf>
    <xf numFmtId="0" fontId="0" fillId="37" borderId="0" xfId="0" applyFill="1" applyAlignment="1">
      <alignment/>
    </xf>
    <xf numFmtId="4" fontId="0" fillId="0" borderId="61" xfId="0" applyNumberFormat="1" applyFill="1" applyBorder="1" applyAlignment="1">
      <alignment/>
    </xf>
    <xf numFmtId="0" fontId="0" fillId="0" borderId="0" xfId="0" applyFill="1" applyAlignment="1">
      <alignment horizontal="center"/>
    </xf>
    <xf numFmtId="183" fontId="18" fillId="0" borderId="14" xfId="0" applyNumberFormat="1" applyFont="1" applyFill="1" applyBorder="1" applyAlignment="1">
      <alignment horizontal="left" vertical="top" wrapText="1"/>
    </xf>
    <xf numFmtId="183" fontId="15" fillId="0" borderId="17" xfId="0" applyNumberFormat="1" applyFont="1" applyFill="1" applyBorder="1" applyAlignment="1">
      <alignment horizontal="right" vertical="center"/>
    </xf>
    <xf numFmtId="4" fontId="20" fillId="0" borderId="13" xfId="0" applyNumberFormat="1" applyFont="1" applyBorder="1" applyAlignment="1">
      <alignment vertical="center"/>
    </xf>
    <xf numFmtId="4" fontId="20" fillId="0" borderId="18" xfId="0" applyNumberFormat="1" applyFont="1" applyBorder="1" applyAlignment="1">
      <alignment vertical="center"/>
    </xf>
    <xf numFmtId="4" fontId="15" fillId="0" borderId="16" xfId="0" applyNumberFormat="1" applyFont="1" applyFill="1" applyBorder="1" applyAlignment="1">
      <alignment vertical="center"/>
    </xf>
    <xf numFmtId="0" fontId="1" fillId="0" borderId="13" xfId="0" applyFont="1" applyFill="1" applyBorder="1" applyAlignment="1">
      <alignment horizontal="justify" vertical="top" wrapText="1"/>
    </xf>
    <xf numFmtId="0" fontId="1" fillId="0" borderId="13" xfId="0" applyFont="1" applyFill="1" applyBorder="1" applyAlignment="1">
      <alignment/>
    </xf>
    <xf numFmtId="4" fontId="0" fillId="0" borderId="37" xfId="0" applyNumberFormat="1" applyBorder="1" applyAlignment="1">
      <alignment/>
    </xf>
    <xf numFmtId="4" fontId="0" fillId="0" borderId="52" xfId="0" applyNumberFormat="1" applyBorder="1" applyAlignment="1">
      <alignment/>
    </xf>
    <xf numFmtId="4" fontId="0" fillId="33" borderId="12" xfId="0" applyNumberFormat="1" applyFill="1" applyBorder="1" applyAlignment="1">
      <alignment/>
    </xf>
    <xf numFmtId="4" fontId="0" fillId="0" borderId="12" xfId="0" applyNumberFormat="1" applyBorder="1" applyAlignment="1">
      <alignment/>
    </xf>
    <xf numFmtId="4" fontId="0" fillId="0" borderId="51" xfId="0" applyNumberFormat="1" applyBorder="1" applyAlignment="1">
      <alignment/>
    </xf>
    <xf numFmtId="0" fontId="0" fillId="0" borderId="45" xfId="0" applyFill="1" applyBorder="1" applyAlignment="1">
      <alignment/>
    </xf>
    <xf numFmtId="4" fontId="0" fillId="0" borderId="12" xfId="0" applyNumberFormat="1" applyFill="1" applyBorder="1" applyAlignment="1">
      <alignment/>
    </xf>
    <xf numFmtId="0" fontId="0" fillId="0" borderId="10" xfId="0" applyFont="1" applyFill="1" applyBorder="1" applyAlignment="1">
      <alignment horizontal="right" vertical="top" wrapText="1"/>
    </xf>
    <xf numFmtId="4" fontId="1" fillId="0" borderId="20" xfId="0" applyNumberFormat="1" applyFont="1" applyFill="1" applyBorder="1" applyAlignment="1">
      <alignment/>
    </xf>
    <xf numFmtId="0" fontId="1" fillId="0" borderId="0" xfId="0" applyFont="1" applyBorder="1" applyAlignment="1">
      <alignment horizontal="left"/>
    </xf>
    <xf numFmtId="4" fontId="0" fillId="0" borderId="60" xfId="0" applyNumberFormat="1" applyFill="1" applyBorder="1" applyAlignment="1">
      <alignment/>
    </xf>
    <xf numFmtId="0" fontId="5" fillId="0" borderId="0" xfId="0" applyFont="1" applyFill="1" applyBorder="1" applyAlignment="1">
      <alignment/>
    </xf>
    <xf numFmtId="4" fontId="25" fillId="36" borderId="69" xfId="0" applyNumberFormat="1" applyFont="1" applyFill="1" applyBorder="1" applyAlignment="1">
      <alignment horizontal="right" vertical="center"/>
    </xf>
    <xf numFmtId="0" fontId="11" fillId="0" borderId="39" xfId="0" applyFont="1" applyFill="1" applyBorder="1" applyAlignment="1">
      <alignment horizontal="right" vertical="top" wrapText="1"/>
    </xf>
    <xf numFmtId="0" fontId="0" fillId="0" borderId="36" xfId="0" applyFont="1" applyBorder="1" applyAlignment="1">
      <alignment/>
    </xf>
    <xf numFmtId="0" fontId="1" fillId="0" borderId="33" xfId="0" applyFont="1" applyFill="1" applyBorder="1" applyAlignment="1">
      <alignment/>
    </xf>
    <xf numFmtId="4" fontId="1" fillId="0" borderId="80" xfId="0" applyNumberFormat="1" applyFont="1" applyFill="1" applyBorder="1" applyAlignment="1">
      <alignment/>
    </xf>
    <xf numFmtId="0" fontId="0" fillId="0" borderId="36" xfId="0" applyFont="1" applyFill="1" applyBorder="1" applyAlignment="1">
      <alignment horizontal="right" vertical="top" wrapText="1"/>
    </xf>
    <xf numFmtId="4" fontId="0" fillId="0" borderId="37" xfId="0" applyNumberFormat="1" applyFill="1" applyBorder="1" applyAlignment="1">
      <alignment/>
    </xf>
    <xf numFmtId="0" fontId="0" fillId="0" borderId="42" xfId="0" applyFont="1" applyBorder="1" applyAlignment="1">
      <alignment/>
    </xf>
    <xf numFmtId="0" fontId="0" fillId="0" borderId="41" xfId="0" applyFill="1" applyBorder="1" applyAlignment="1">
      <alignment/>
    </xf>
    <xf numFmtId="0" fontId="1" fillId="0" borderId="24" xfId="0" applyFont="1" applyFill="1" applyBorder="1" applyAlignment="1">
      <alignment/>
    </xf>
    <xf numFmtId="0" fontId="23" fillId="0" borderId="38" xfId="36" applyFont="1" applyFill="1" applyBorder="1" applyAlignment="1" applyProtection="1">
      <alignment vertical="center"/>
      <protection/>
    </xf>
    <xf numFmtId="0" fontId="0" fillId="0" borderId="35" xfId="0" applyBorder="1" applyAlignment="1">
      <alignment/>
    </xf>
    <xf numFmtId="0" fontId="0" fillId="0" borderId="30" xfId="0" applyBorder="1" applyAlignment="1">
      <alignment/>
    </xf>
    <xf numFmtId="0" fontId="0" fillId="0" borderId="30" xfId="0" applyBorder="1" applyAlignment="1">
      <alignment horizontal="left" wrapText="1"/>
    </xf>
    <xf numFmtId="0" fontId="0" fillId="33" borderId="30" xfId="0" applyFill="1" applyBorder="1" applyAlignment="1">
      <alignment/>
    </xf>
    <xf numFmtId="0" fontId="0" fillId="0" borderId="30" xfId="0" applyFill="1" applyBorder="1" applyAlignment="1">
      <alignment/>
    </xf>
    <xf numFmtId="0" fontId="1" fillId="0" borderId="67" xfId="0" applyFont="1" applyBorder="1" applyAlignment="1">
      <alignment/>
    </xf>
    <xf numFmtId="0" fontId="1" fillId="0" borderId="69" xfId="0" applyFont="1" applyBorder="1" applyAlignment="1">
      <alignment/>
    </xf>
    <xf numFmtId="0" fontId="1" fillId="0" borderId="69" xfId="0" applyFont="1" applyFill="1" applyBorder="1" applyAlignment="1">
      <alignment/>
    </xf>
    <xf numFmtId="0" fontId="1" fillId="0" borderId="25" xfId="0" applyFont="1" applyBorder="1" applyAlignment="1">
      <alignment/>
    </xf>
    <xf numFmtId="0" fontId="0" fillId="0" borderId="40" xfId="0" applyFill="1" applyBorder="1" applyAlignment="1">
      <alignment/>
    </xf>
    <xf numFmtId="4" fontId="0" fillId="0" borderId="46" xfId="0" applyNumberFormat="1" applyFill="1" applyBorder="1" applyAlignment="1">
      <alignment/>
    </xf>
    <xf numFmtId="4" fontId="0" fillId="0" borderId="51" xfId="0" applyNumberFormat="1" applyFill="1" applyBorder="1" applyAlignment="1">
      <alignment/>
    </xf>
    <xf numFmtId="0" fontId="1" fillId="0" borderId="0" xfId="0" applyFont="1" applyFill="1" applyBorder="1" applyAlignment="1">
      <alignment horizontal="left"/>
    </xf>
    <xf numFmtId="4" fontId="0" fillId="0" borderId="0" xfId="0" applyNumberFormat="1" applyBorder="1" applyAlignment="1">
      <alignment/>
    </xf>
    <xf numFmtId="0" fontId="1" fillId="0" borderId="40" xfId="0" applyFont="1" applyFill="1" applyBorder="1" applyAlignment="1">
      <alignment horizontal="left"/>
    </xf>
    <xf numFmtId="4" fontId="0" fillId="0" borderId="21" xfId="0" applyNumberFormat="1" applyFill="1" applyBorder="1" applyAlignment="1">
      <alignment/>
    </xf>
    <xf numFmtId="4" fontId="1" fillId="33" borderId="13" xfId="0" applyNumberFormat="1" applyFont="1" applyFill="1" applyBorder="1" applyAlignment="1">
      <alignment/>
    </xf>
    <xf numFmtId="4" fontId="1" fillId="33" borderId="0" xfId="0" applyNumberFormat="1" applyFont="1" applyFill="1" applyBorder="1" applyAlignment="1">
      <alignment/>
    </xf>
    <xf numFmtId="0" fontId="0" fillId="0" borderId="26" xfId="0" applyFont="1" applyFill="1" applyBorder="1" applyAlignment="1">
      <alignment horizontal="right" vertical="top" wrapText="1"/>
    </xf>
    <xf numFmtId="0" fontId="0" fillId="0" borderId="10" xfId="0" applyFill="1" applyBorder="1" applyAlignment="1">
      <alignment horizontal="right"/>
    </xf>
    <xf numFmtId="4" fontId="0" fillId="33" borderId="82" xfId="0" applyNumberFormat="1" applyFill="1" applyBorder="1" applyAlignment="1">
      <alignment/>
    </xf>
    <xf numFmtId="4" fontId="0" fillId="0" borderId="82" xfId="0" applyNumberFormat="1" applyBorder="1" applyAlignment="1">
      <alignment/>
    </xf>
    <xf numFmtId="4" fontId="1" fillId="33" borderId="12" xfId="0" applyNumberFormat="1" applyFont="1" applyFill="1" applyBorder="1" applyAlignment="1">
      <alignment/>
    </xf>
    <xf numFmtId="4" fontId="1" fillId="0" borderId="12" xfId="0" applyNumberFormat="1" applyFont="1" applyBorder="1" applyAlignment="1">
      <alignment/>
    </xf>
    <xf numFmtId="14" fontId="0" fillId="0" borderId="0" xfId="0" applyNumberFormat="1" applyFill="1" applyAlignment="1">
      <alignment/>
    </xf>
    <xf numFmtId="0" fontId="0" fillId="0" borderId="62" xfId="0" applyFill="1" applyBorder="1" applyAlignment="1">
      <alignment horizontal="right"/>
    </xf>
    <xf numFmtId="0" fontId="0" fillId="0" borderId="66" xfId="0" applyFill="1" applyBorder="1" applyAlignment="1">
      <alignment horizontal="right"/>
    </xf>
    <xf numFmtId="0" fontId="0" fillId="0" borderId="60" xfId="0" applyBorder="1" applyAlignment="1">
      <alignment/>
    </xf>
    <xf numFmtId="4" fontId="11" fillId="34" borderId="28" xfId="0" applyNumberFormat="1" applyFont="1" applyFill="1" applyBorder="1" applyAlignment="1">
      <alignment vertical="center"/>
    </xf>
    <xf numFmtId="4" fontId="11" fillId="34" borderId="37" xfId="0" applyNumberFormat="1" applyFont="1" applyFill="1" applyBorder="1" applyAlignment="1">
      <alignment vertical="center"/>
    </xf>
    <xf numFmtId="0" fontId="16" fillId="0" borderId="60" xfId="0" applyFont="1" applyFill="1" applyBorder="1" applyAlignment="1">
      <alignment horizontal="left" vertical="center"/>
    </xf>
    <xf numFmtId="0" fontId="11" fillId="0" borderId="33" xfId="0" applyFont="1" applyFill="1" applyBorder="1" applyAlignment="1">
      <alignment horizontal="right" vertical="center"/>
    </xf>
    <xf numFmtId="4" fontId="15" fillId="0" borderId="16" xfId="0" applyNumberFormat="1" applyFont="1" applyFill="1" applyBorder="1" applyAlignment="1">
      <alignment horizontal="right" vertical="center"/>
    </xf>
    <xf numFmtId="4" fontId="11" fillId="38" borderId="66" xfId="0" applyNumberFormat="1" applyFont="1" applyFill="1" applyBorder="1" applyAlignment="1">
      <alignment vertical="center"/>
    </xf>
    <xf numFmtId="4" fontId="11" fillId="34" borderId="22" xfId="0" applyNumberFormat="1" applyFont="1" applyFill="1" applyBorder="1" applyAlignment="1">
      <alignment vertical="center"/>
    </xf>
    <xf numFmtId="4" fontId="11" fillId="38" borderId="54" xfId="0" applyNumberFormat="1" applyFont="1" applyFill="1" applyBorder="1" applyAlignment="1">
      <alignment vertical="center"/>
    </xf>
    <xf numFmtId="4" fontId="11" fillId="36" borderId="54" xfId="0" applyNumberFormat="1" applyFont="1" applyFill="1" applyBorder="1" applyAlignment="1">
      <alignment vertical="center"/>
    </xf>
    <xf numFmtId="0" fontId="18" fillId="0" borderId="40" xfId="0" applyFont="1" applyFill="1" applyBorder="1" applyAlignment="1">
      <alignment horizontal="left" vertical="top" wrapText="1"/>
    </xf>
    <xf numFmtId="4" fontId="11" fillId="34" borderId="32" xfId="0" applyNumberFormat="1" applyFont="1" applyFill="1" applyBorder="1" applyAlignment="1">
      <alignment vertical="center"/>
    </xf>
    <xf numFmtId="4" fontId="11" fillId="34" borderId="67" xfId="0" applyNumberFormat="1" applyFont="1" applyFill="1" applyBorder="1" applyAlignment="1">
      <alignment vertical="center"/>
    </xf>
    <xf numFmtId="0" fontId="18" fillId="0" borderId="10" xfId="0" applyFont="1" applyFill="1" applyBorder="1" applyAlignment="1">
      <alignment horizontal="left" vertical="center" wrapText="1"/>
    </xf>
    <xf numFmtId="4" fontId="17" fillId="0" borderId="67" xfId="0" applyNumberFormat="1" applyFont="1" applyFill="1" applyBorder="1" applyAlignment="1">
      <alignment vertical="center"/>
    </xf>
    <xf numFmtId="0" fontId="0" fillId="35" borderId="10" xfId="0" applyFill="1" applyBorder="1" applyAlignment="1">
      <alignment/>
    </xf>
    <xf numFmtId="0" fontId="0" fillId="35" borderId="11" xfId="0" applyFill="1" applyBorder="1" applyAlignment="1">
      <alignment/>
    </xf>
    <xf numFmtId="4" fontId="0" fillId="35" borderId="10" xfId="0" applyNumberFormat="1" applyFill="1" applyBorder="1" applyAlignment="1">
      <alignment/>
    </xf>
    <xf numFmtId="0" fontId="18" fillId="0" borderId="60" xfId="0" applyFont="1" applyFill="1" applyBorder="1" applyAlignment="1">
      <alignment horizontal="left" vertical="center"/>
    </xf>
    <xf numFmtId="0" fontId="0" fillId="0" borderId="19" xfId="0" applyFont="1" applyFill="1" applyBorder="1" applyAlignment="1">
      <alignment/>
    </xf>
    <xf numFmtId="0" fontId="0" fillId="0" borderId="60" xfId="0" applyFont="1" applyFill="1" applyBorder="1" applyAlignment="1">
      <alignment/>
    </xf>
    <xf numFmtId="4" fontId="0" fillId="0" borderId="12" xfId="0" applyNumberFormat="1" applyFont="1" applyFill="1" applyBorder="1" applyAlignment="1">
      <alignment/>
    </xf>
    <xf numFmtId="4" fontId="0" fillId="0" borderId="12" xfId="0" applyNumberFormat="1" applyFont="1" applyBorder="1" applyAlignment="1">
      <alignment/>
    </xf>
    <xf numFmtId="4" fontId="0" fillId="0" borderId="51" xfId="0" applyNumberFormat="1" applyFont="1" applyFill="1" applyBorder="1" applyAlignment="1">
      <alignment/>
    </xf>
    <xf numFmtId="4" fontId="12" fillId="0" borderId="78" xfId="0" applyNumberFormat="1" applyFont="1" applyFill="1" applyBorder="1" applyAlignment="1">
      <alignment horizontal="right" vertical="center"/>
    </xf>
    <xf numFmtId="3" fontId="0" fillId="0" borderId="0" xfId="0" applyNumberFormat="1" applyFont="1" applyFill="1" applyAlignment="1">
      <alignment/>
    </xf>
    <xf numFmtId="4" fontId="0" fillId="0" borderId="11" xfId="0" applyNumberFormat="1" applyFont="1" applyFill="1" applyBorder="1" applyAlignment="1">
      <alignment/>
    </xf>
    <xf numFmtId="4" fontId="14" fillId="0" borderId="13" xfId="0" applyNumberFormat="1" applyFont="1" applyFill="1" applyBorder="1" applyAlignment="1">
      <alignment/>
    </xf>
    <xf numFmtId="4" fontId="14" fillId="0" borderId="51" xfId="0" applyNumberFormat="1" applyFont="1" applyFill="1" applyBorder="1" applyAlignment="1">
      <alignment/>
    </xf>
    <xf numFmtId="0" fontId="11" fillId="0" borderId="22" xfId="0" applyFont="1" applyFill="1" applyBorder="1" applyAlignment="1">
      <alignment horizontal="left" vertical="center"/>
    </xf>
    <xf numFmtId="4" fontId="11" fillId="34" borderId="27" xfId="0" applyNumberFormat="1" applyFont="1" applyFill="1" applyBorder="1" applyAlignment="1">
      <alignment vertical="center"/>
    </xf>
    <xf numFmtId="4" fontId="11" fillId="34" borderId="87" xfId="0" applyNumberFormat="1" applyFont="1" applyFill="1" applyBorder="1" applyAlignment="1">
      <alignment vertical="center"/>
    </xf>
    <xf numFmtId="4" fontId="11" fillId="34" borderId="70" xfId="0" applyNumberFormat="1" applyFont="1" applyFill="1" applyBorder="1" applyAlignment="1">
      <alignment vertical="center"/>
    </xf>
    <xf numFmtId="0" fontId="0" fillId="0" borderId="17" xfId="0" applyFont="1" applyFill="1" applyBorder="1" applyAlignment="1">
      <alignment/>
    </xf>
    <xf numFmtId="0" fontId="0" fillId="0" borderId="14" xfId="0" applyFont="1" applyFill="1" applyBorder="1" applyAlignment="1">
      <alignment/>
    </xf>
    <xf numFmtId="0" fontId="0" fillId="0" borderId="14" xfId="0" applyFont="1" applyBorder="1" applyAlignment="1">
      <alignment/>
    </xf>
    <xf numFmtId="4" fontId="0" fillId="33" borderId="19" xfId="0" applyNumberFormat="1" applyFill="1" applyBorder="1" applyAlignment="1">
      <alignment/>
    </xf>
    <xf numFmtId="0" fontId="0" fillId="0" borderId="62" xfId="0" applyFont="1" applyFill="1" applyBorder="1" applyAlignment="1">
      <alignment/>
    </xf>
    <xf numFmtId="0" fontId="0" fillId="0" borderId="0" xfId="0" applyFont="1" applyFill="1" applyAlignment="1">
      <alignment/>
    </xf>
    <xf numFmtId="4" fontId="0" fillId="0" borderId="10" xfId="0" applyNumberFormat="1" applyFont="1" applyFill="1" applyBorder="1" applyAlignment="1">
      <alignment/>
    </xf>
    <xf numFmtId="4" fontId="0" fillId="0" borderId="19" xfId="0" applyNumberFormat="1" applyFont="1" applyFill="1" applyBorder="1" applyAlignment="1">
      <alignment/>
    </xf>
    <xf numFmtId="4" fontId="1" fillId="0" borderId="12" xfId="0" applyNumberFormat="1" applyFont="1" applyFill="1" applyBorder="1" applyAlignment="1">
      <alignment/>
    </xf>
    <xf numFmtId="0" fontId="0" fillId="0" borderId="12" xfId="0" applyBorder="1" applyAlignment="1">
      <alignment/>
    </xf>
    <xf numFmtId="0" fontId="0" fillId="0" borderId="20" xfId="0" applyBorder="1" applyAlignment="1">
      <alignment/>
    </xf>
    <xf numFmtId="0" fontId="0" fillId="0" borderId="17" xfId="0" applyFont="1" applyBorder="1" applyAlignment="1">
      <alignment/>
    </xf>
    <xf numFmtId="0" fontId="5" fillId="0" borderId="0" xfId="0" applyFont="1" applyFill="1" applyAlignment="1">
      <alignment/>
    </xf>
    <xf numFmtId="0" fontId="1" fillId="0" borderId="51" xfId="0" applyFont="1" applyFill="1" applyBorder="1" applyAlignment="1">
      <alignment/>
    </xf>
    <xf numFmtId="0" fontId="14" fillId="33" borderId="16" xfId="0" applyFont="1" applyFill="1" applyBorder="1" applyAlignment="1">
      <alignment horizontal="center" vertical="center" wrapText="1"/>
    </xf>
    <xf numFmtId="4" fontId="11" fillId="34" borderId="79" xfId="0" applyNumberFormat="1" applyFont="1" applyFill="1" applyBorder="1" applyAlignment="1">
      <alignment vertical="center"/>
    </xf>
    <xf numFmtId="4" fontId="17" fillId="0" borderId="49" xfId="0" applyNumberFormat="1" applyFont="1" applyFill="1" applyBorder="1" applyAlignment="1">
      <alignment horizontal="right" vertical="center"/>
    </xf>
    <xf numFmtId="4" fontId="11" fillId="38" borderId="49" xfId="0" applyNumberFormat="1" applyFont="1" applyFill="1" applyBorder="1" applyAlignment="1">
      <alignment vertical="center"/>
    </xf>
    <xf numFmtId="4" fontId="11" fillId="36" borderId="49" xfId="0" applyNumberFormat="1" applyFont="1" applyFill="1" applyBorder="1" applyAlignment="1">
      <alignment vertical="center"/>
    </xf>
    <xf numFmtId="0" fontId="6" fillId="0" borderId="0" xfId="0" applyFont="1" applyFill="1" applyBorder="1" applyAlignment="1">
      <alignment/>
    </xf>
    <xf numFmtId="4" fontId="5" fillId="0" borderId="0" xfId="0" applyNumberFormat="1" applyFont="1" applyFill="1" applyBorder="1" applyAlignment="1">
      <alignment/>
    </xf>
    <xf numFmtId="0" fontId="11" fillId="0" borderId="0" xfId="0" applyFont="1" applyFill="1" applyBorder="1" applyAlignment="1">
      <alignment horizontal="center" vertical="center"/>
    </xf>
    <xf numFmtId="0" fontId="0" fillId="0" borderId="26" xfId="0" applyFont="1" applyFill="1" applyBorder="1" applyAlignment="1">
      <alignment/>
    </xf>
    <xf numFmtId="0" fontId="1" fillId="0" borderId="83" xfId="0" applyFont="1" applyBorder="1" applyAlignment="1">
      <alignment/>
    </xf>
    <xf numFmtId="0" fontId="0" fillId="0" borderId="40" xfId="0" applyFont="1" applyFill="1" applyBorder="1" applyAlignment="1">
      <alignment/>
    </xf>
    <xf numFmtId="0" fontId="1" fillId="0" borderId="13" xfId="0" applyFont="1" applyFill="1" applyBorder="1" applyAlignment="1">
      <alignment/>
    </xf>
    <xf numFmtId="0" fontId="0" fillId="0" borderId="14" xfId="0" applyFill="1" applyBorder="1" applyAlignment="1">
      <alignment horizontal="left"/>
    </xf>
    <xf numFmtId="0" fontId="0" fillId="0" borderId="41" xfId="0" applyFont="1" applyFill="1" applyBorder="1" applyAlignment="1">
      <alignment/>
    </xf>
    <xf numFmtId="0" fontId="0" fillId="0" borderId="42" xfId="0" applyBorder="1" applyAlignment="1">
      <alignment/>
    </xf>
    <xf numFmtId="0" fontId="0" fillId="0" borderId="73" xfId="0" applyFill="1" applyBorder="1" applyAlignment="1">
      <alignment/>
    </xf>
    <xf numFmtId="0" fontId="0" fillId="0" borderId="61" xfId="0" applyFill="1" applyBorder="1" applyAlignment="1">
      <alignment/>
    </xf>
    <xf numFmtId="0" fontId="0" fillId="0" borderId="71" xfId="0" applyFont="1" applyFill="1" applyBorder="1" applyAlignment="1">
      <alignment horizontal="right" vertical="top" wrapText="1"/>
    </xf>
    <xf numFmtId="0" fontId="0" fillId="0" borderId="11" xfId="0" applyFont="1" applyFill="1" applyBorder="1" applyAlignment="1">
      <alignment horizontal="right" vertical="top" wrapText="1"/>
    </xf>
    <xf numFmtId="0" fontId="0" fillId="0" borderId="74" xfId="0" applyFont="1" applyFill="1" applyBorder="1" applyAlignment="1">
      <alignment horizontal="right" vertical="top" wrapText="1"/>
    </xf>
    <xf numFmtId="0" fontId="0" fillId="0" borderId="11" xfId="0" applyFont="1" applyFill="1" applyBorder="1" applyAlignment="1">
      <alignment horizontal="justify" vertical="top" wrapText="1"/>
    </xf>
    <xf numFmtId="4" fontId="1" fillId="0" borderId="55" xfId="0" applyNumberFormat="1" applyFont="1" applyFill="1" applyBorder="1" applyAlignment="1">
      <alignment/>
    </xf>
    <xf numFmtId="4" fontId="1" fillId="0" borderId="15" xfId="0" applyNumberFormat="1" applyFont="1" applyFill="1" applyBorder="1" applyAlignment="1">
      <alignment/>
    </xf>
    <xf numFmtId="4" fontId="1" fillId="0" borderId="51" xfId="0" applyNumberFormat="1"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4" fontId="1" fillId="0" borderId="17" xfId="0" applyNumberFormat="1" applyFont="1" applyFill="1" applyBorder="1" applyAlignment="1">
      <alignment/>
    </xf>
    <xf numFmtId="0" fontId="0" fillId="0" borderId="26" xfId="0" applyFill="1" applyBorder="1" applyAlignment="1">
      <alignment horizontal="center" vertical="center" wrapText="1"/>
    </xf>
    <xf numFmtId="3" fontId="0" fillId="0" borderId="11" xfId="0" applyNumberFormat="1" applyFill="1" applyBorder="1" applyAlignment="1">
      <alignment horizontal="center" vertical="center" wrapText="1"/>
    </xf>
    <xf numFmtId="0" fontId="18" fillId="0" borderId="14" xfId="0" applyFont="1" applyFill="1" applyBorder="1" applyAlignment="1">
      <alignment horizontal="left" vertical="top" wrapText="1"/>
    </xf>
    <xf numFmtId="4" fontId="17" fillId="0" borderId="13" xfId="0" applyNumberFormat="1" applyFont="1" applyFill="1" applyBorder="1" applyAlignment="1">
      <alignment horizontal="right" vertical="center"/>
    </xf>
    <xf numFmtId="4" fontId="11" fillId="36" borderId="62" xfId="0" applyNumberFormat="1" applyFont="1" applyFill="1" applyBorder="1" applyAlignment="1">
      <alignment horizontal="right" vertical="center"/>
    </xf>
    <xf numFmtId="4" fontId="11" fillId="34" borderId="76" xfId="0" applyNumberFormat="1" applyFont="1" applyFill="1" applyBorder="1" applyAlignment="1">
      <alignment vertical="center"/>
    </xf>
    <xf numFmtId="0" fontId="14" fillId="33" borderId="18" xfId="0" applyFont="1" applyFill="1" applyBorder="1" applyAlignment="1">
      <alignment horizontal="center" vertical="center" wrapText="1"/>
    </xf>
    <xf numFmtId="0" fontId="12" fillId="0" borderId="16" xfId="0" applyFont="1" applyFill="1" applyBorder="1" applyAlignment="1">
      <alignment horizontal="center" vertical="center"/>
    </xf>
    <xf numFmtId="4" fontId="17" fillId="0" borderId="16" xfId="0" applyNumberFormat="1" applyFont="1" applyFill="1" applyBorder="1" applyAlignment="1">
      <alignment horizontal="right" vertical="center"/>
    </xf>
    <xf numFmtId="4" fontId="17" fillId="0" borderId="18" xfId="0" applyNumberFormat="1" applyFont="1" applyFill="1" applyBorder="1" applyAlignment="1">
      <alignment horizontal="right" vertical="center"/>
    </xf>
    <xf numFmtId="4" fontId="16" fillId="34" borderId="56" xfId="0" applyNumberFormat="1" applyFont="1" applyFill="1" applyBorder="1" applyAlignment="1">
      <alignment vertical="center"/>
    </xf>
    <xf numFmtId="0" fontId="11" fillId="0" borderId="19" xfId="0" applyFont="1" applyFill="1" applyBorder="1" applyAlignment="1">
      <alignment horizontal="right" vertical="center"/>
    </xf>
    <xf numFmtId="0" fontId="6" fillId="0" borderId="0" xfId="0" applyFont="1" applyFill="1" applyAlignment="1">
      <alignment/>
    </xf>
    <xf numFmtId="0" fontId="9" fillId="0" borderId="0" xfId="0" applyFont="1" applyFill="1" applyAlignment="1">
      <alignment/>
    </xf>
    <xf numFmtId="0" fontId="25" fillId="0" borderId="0" xfId="0" applyFont="1" applyFill="1" applyBorder="1" applyAlignment="1">
      <alignment vertical="center"/>
    </xf>
    <xf numFmtId="183" fontId="18" fillId="0" borderId="19" xfId="0" applyNumberFormat="1" applyFont="1" applyFill="1" applyBorder="1" applyAlignment="1">
      <alignment horizontal="left" vertical="top" wrapText="1"/>
    </xf>
    <xf numFmtId="0" fontId="0" fillId="0" borderId="10" xfId="0" applyNumberFormat="1" applyFont="1" applyFill="1" applyBorder="1" applyAlignment="1">
      <alignment/>
    </xf>
    <xf numFmtId="4" fontId="17" fillId="0" borderId="77" xfId="0" applyNumberFormat="1" applyFont="1" applyFill="1" applyBorder="1" applyAlignment="1">
      <alignment vertical="center"/>
    </xf>
    <xf numFmtId="4" fontId="11" fillId="34" borderId="53" xfId="0" applyNumberFormat="1" applyFont="1" applyFill="1" applyBorder="1" applyAlignment="1">
      <alignment vertical="center"/>
    </xf>
    <xf numFmtId="183" fontId="18" fillId="0" borderId="21" xfId="0" applyNumberFormat="1" applyFont="1" applyFill="1" applyBorder="1" applyAlignment="1">
      <alignment horizontal="left" vertical="top" wrapText="1"/>
    </xf>
    <xf numFmtId="4" fontId="11" fillId="34" borderId="88" xfId="0" applyNumberFormat="1" applyFont="1" applyFill="1" applyBorder="1" applyAlignment="1">
      <alignment vertical="center"/>
    </xf>
    <xf numFmtId="4" fontId="17" fillId="0" borderId="65" xfId="0" applyNumberFormat="1" applyFont="1" applyFill="1" applyBorder="1" applyAlignment="1">
      <alignment horizontal="right" vertical="center"/>
    </xf>
    <xf numFmtId="4" fontId="17" fillId="0" borderId="56" xfId="0" applyNumberFormat="1" applyFont="1" applyFill="1" applyBorder="1" applyAlignment="1">
      <alignment horizontal="right" vertical="center"/>
    </xf>
    <xf numFmtId="4" fontId="25" fillId="36" borderId="74" xfId="0" applyNumberFormat="1" applyFont="1" applyFill="1" applyBorder="1" applyAlignment="1">
      <alignment horizontal="right" vertical="center"/>
    </xf>
    <xf numFmtId="0" fontId="18" fillId="0" borderId="10" xfId="0" applyFont="1" applyFill="1" applyBorder="1" applyAlignment="1">
      <alignment horizontal="left" vertical="top"/>
    </xf>
    <xf numFmtId="0" fontId="18" fillId="0" borderId="11" xfId="0" applyFont="1" applyFill="1" applyBorder="1" applyAlignment="1">
      <alignment horizontal="left" vertical="top"/>
    </xf>
    <xf numFmtId="0" fontId="16" fillId="0" borderId="11" xfId="0" applyFont="1" applyFill="1" applyBorder="1" applyAlignment="1">
      <alignment horizontal="left" vertical="top" wrapText="1"/>
    </xf>
    <xf numFmtId="0" fontId="18" fillId="0" borderId="82" xfId="0" applyFont="1" applyFill="1" applyBorder="1" applyAlignment="1">
      <alignment horizontal="left" vertical="top" wrapText="1"/>
    </xf>
    <xf numFmtId="4" fontId="17" fillId="0" borderId="48" xfId="0" applyNumberFormat="1" applyFont="1" applyFill="1" applyBorder="1" applyAlignment="1">
      <alignment horizontal="right" vertical="center"/>
    </xf>
    <xf numFmtId="0" fontId="16" fillId="0" borderId="84" xfId="0" applyFont="1" applyFill="1" applyBorder="1" applyAlignment="1">
      <alignment horizontal="left" vertical="top"/>
    </xf>
    <xf numFmtId="0" fontId="11" fillId="0" borderId="82" xfId="0" applyFont="1" applyFill="1" applyBorder="1" applyAlignment="1">
      <alignment horizontal="left" vertical="center" wrapText="1"/>
    </xf>
    <xf numFmtId="0" fontId="16" fillId="0" borderId="14" xfId="0" applyFont="1" applyFill="1" applyBorder="1" applyAlignment="1">
      <alignment horizontal="left" vertical="top"/>
    </xf>
    <xf numFmtId="0" fontId="18" fillId="0" borderId="14" xfId="0" applyFont="1" applyFill="1" applyBorder="1" applyAlignment="1">
      <alignment horizontal="left" vertical="center"/>
    </xf>
    <xf numFmtId="0" fontId="11" fillId="0" borderId="71" xfId="0" applyFont="1" applyBorder="1" applyAlignment="1">
      <alignment horizontal="right" vertical="top" wrapText="1"/>
    </xf>
    <xf numFmtId="0" fontId="11" fillId="0" borderId="49" xfId="0" applyFont="1" applyBorder="1" applyAlignment="1">
      <alignment horizontal="right" vertical="top" wrapText="1"/>
    </xf>
    <xf numFmtId="4" fontId="11" fillId="36" borderId="22" xfId="0" applyNumberFormat="1" applyFont="1" applyFill="1" applyBorder="1" applyAlignment="1">
      <alignment horizontal="right" vertical="center"/>
    </xf>
    <xf numFmtId="0" fontId="18" fillId="0" borderId="26" xfId="0" applyFont="1" applyFill="1" applyBorder="1" applyAlignment="1">
      <alignment horizontal="left" vertical="top" wrapText="1"/>
    </xf>
    <xf numFmtId="0" fontId="1" fillId="0" borderId="16" xfId="0" applyFont="1" applyBorder="1" applyAlignment="1">
      <alignment vertical="center"/>
    </xf>
    <xf numFmtId="0" fontId="0" fillId="0" borderId="17" xfId="0" applyBorder="1" applyAlignment="1">
      <alignment vertical="center"/>
    </xf>
    <xf numFmtId="4" fontId="1" fillId="0" borderId="13" xfId="0" applyNumberFormat="1" applyFont="1" applyFill="1" applyBorder="1" applyAlignment="1">
      <alignment vertical="center"/>
    </xf>
    <xf numFmtId="4" fontId="1" fillId="0" borderId="16" xfId="0" applyNumberFormat="1" applyFont="1" applyBorder="1" applyAlignment="1">
      <alignment vertical="center"/>
    </xf>
    <xf numFmtId="4" fontId="1" fillId="0" borderId="13" xfId="0" applyNumberFormat="1" applyFont="1" applyBorder="1" applyAlignment="1">
      <alignment vertical="center"/>
    </xf>
    <xf numFmtId="0" fontId="0" fillId="0" borderId="62" xfId="0" applyFont="1" applyBorder="1" applyAlignment="1">
      <alignment/>
    </xf>
    <xf numFmtId="4" fontId="0" fillId="33" borderId="60" xfId="0" applyNumberFormat="1" applyFill="1" applyBorder="1" applyAlignment="1">
      <alignment/>
    </xf>
    <xf numFmtId="4" fontId="0" fillId="0" borderId="85" xfId="0" applyNumberFormat="1" applyFill="1" applyBorder="1" applyAlignment="1">
      <alignment/>
    </xf>
    <xf numFmtId="0" fontId="0" fillId="0" borderId="10" xfId="0" applyFont="1" applyFill="1" applyBorder="1" applyAlignment="1">
      <alignment horizontal="justify" vertical="top" wrapText="1"/>
    </xf>
    <xf numFmtId="0" fontId="0" fillId="0" borderId="29" xfId="0" applyFont="1" applyBorder="1" applyAlignment="1">
      <alignment/>
    </xf>
    <xf numFmtId="14" fontId="11" fillId="0" borderId="0" xfId="0" applyNumberFormat="1" applyFont="1" applyFill="1" applyAlignment="1">
      <alignment vertical="center"/>
    </xf>
    <xf numFmtId="4" fontId="11" fillId="0" borderId="0" xfId="0" applyNumberFormat="1" applyFont="1" applyFill="1" applyAlignment="1">
      <alignment horizontal="right" vertical="center"/>
    </xf>
    <xf numFmtId="0" fontId="0" fillId="0" borderId="0" xfId="0" applyFont="1" applyBorder="1" applyAlignment="1">
      <alignment/>
    </xf>
    <xf numFmtId="0" fontId="68" fillId="0" borderId="0" xfId="0" applyFont="1" applyFill="1" applyAlignment="1">
      <alignment vertical="center"/>
    </xf>
    <xf numFmtId="3" fontId="0" fillId="0" borderId="0" xfId="0" applyNumberFormat="1" applyFont="1" applyFill="1" applyAlignment="1">
      <alignment horizontal="right"/>
    </xf>
    <xf numFmtId="4" fontId="1" fillId="0" borderId="0" xfId="0" applyNumberFormat="1" applyFont="1" applyFill="1" applyAlignment="1">
      <alignment/>
    </xf>
    <xf numFmtId="4" fontId="0" fillId="0" borderId="0" xfId="0" applyNumberFormat="1" applyFill="1" applyBorder="1" applyAlignment="1">
      <alignment horizontal="center"/>
    </xf>
    <xf numFmtId="0" fontId="28" fillId="0" borderId="0" xfId="0" applyFont="1" applyAlignment="1">
      <alignment/>
    </xf>
    <xf numFmtId="0" fontId="8" fillId="0" borderId="15" xfId="0" applyFont="1" applyBorder="1" applyAlignment="1">
      <alignment/>
    </xf>
    <xf numFmtId="0" fontId="8" fillId="0" borderId="12" xfId="0" applyFont="1" applyBorder="1" applyAlignment="1">
      <alignment/>
    </xf>
    <xf numFmtId="4" fontId="8" fillId="0" borderId="51" xfId="0" applyNumberFormat="1" applyFont="1" applyFill="1" applyBorder="1" applyAlignment="1">
      <alignment/>
    </xf>
    <xf numFmtId="0" fontId="0" fillId="0" borderId="0" xfId="0" applyAlignment="1">
      <alignment horizontal="right"/>
    </xf>
    <xf numFmtId="0" fontId="0" fillId="0" borderId="0" xfId="0" applyFont="1" applyAlignment="1">
      <alignment/>
    </xf>
    <xf numFmtId="3" fontId="0" fillId="0" borderId="0" xfId="0" applyNumberFormat="1" applyAlignment="1">
      <alignment/>
    </xf>
    <xf numFmtId="3" fontId="0" fillId="0" borderId="0" xfId="0" applyNumberFormat="1" applyFill="1" applyAlignment="1">
      <alignment/>
    </xf>
    <xf numFmtId="4" fontId="0" fillId="0" borderId="0" xfId="0" applyNumberFormat="1" applyFill="1" applyAlignment="1">
      <alignment horizontal="right"/>
    </xf>
    <xf numFmtId="0" fontId="8" fillId="0" borderId="0" xfId="0" applyFont="1" applyBorder="1" applyAlignment="1">
      <alignment/>
    </xf>
    <xf numFmtId="4" fontId="8" fillId="0" borderId="0" xfId="0" applyNumberFormat="1" applyFont="1" applyBorder="1" applyAlignment="1">
      <alignment/>
    </xf>
    <xf numFmtId="4" fontId="8" fillId="0" borderId="0" xfId="0" applyNumberFormat="1" applyFont="1" applyFill="1" applyBorder="1" applyAlignment="1">
      <alignment/>
    </xf>
    <xf numFmtId="0" fontId="28" fillId="0" borderId="0" xfId="0" applyFont="1" applyBorder="1" applyAlignment="1">
      <alignment/>
    </xf>
    <xf numFmtId="0" fontId="8" fillId="0" borderId="16" xfId="0" applyFont="1" applyBorder="1" applyAlignment="1">
      <alignment/>
    </xf>
    <xf numFmtId="4" fontId="8" fillId="0" borderId="18" xfId="0" applyNumberFormat="1" applyFont="1" applyBorder="1" applyAlignment="1">
      <alignment/>
    </xf>
    <xf numFmtId="0" fontId="0" fillId="0" borderId="38" xfId="0" applyBorder="1" applyAlignment="1">
      <alignment/>
    </xf>
    <xf numFmtId="4" fontId="0" fillId="0" borderId="32" xfId="0" applyNumberFormat="1" applyFill="1" applyBorder="1" applyAlignment="1">
      <alignment/>
    </xf>
    <xf numFmtId="14" fontId="0" fillId="0" borderId="0" xfId="0" applyNumberFormat="1" applyAlignment="1">
      <alignment/>
    </xf>
    <xf numFmtId="0" fontId="0" fillId="0" borderId="36" xfId="0" applyBorder="1" applyAlignment="1">
      <alignment/>
    </xf>
    <xf numFmtId="4" fontId="0" fillId="0" borderId="75" xfId="0" applyNumberFormat="1" applyFill="1" applyBorder="1" applyAlignment="1">
      <alignment/>
    </xf>
    <xf numFmtId="0" fontId="0" fillId="0" borderId="15" xfId="0" applyBorder="1" applyAlignment="1">
      <alignment/>
    </xf>
    <xf numFmtId="0" fontId="0" fillId="0" borderId="41" xfId="0" applyBorder="1" applyAlignment="1">
      <alignment/>
    </xf>
    <xf numFmtId="4" fontId="0" fillId="0" borderId="49" xfId="0" applyNumberFormat="1" applyFill="1" applyBorder="1" applyAlignment="1">
      <alignment/>
    </xf>
    <xf numFmtId="4" fontId="1" fillId="0" borderId="37" xfId="0" applyNumberFormat="1" applyFont="1" applyFill="1" applyBorder="1" applyAlignment="1">
      <alignment/>
    </xf>
    <xf numFmtId="0" fontId="0" fillId="0" borderId="11" xfId="0" applyNumberFormat="1" applyFont="1" applyFill="1" applyBorder="1" applyAlignment="1">
      <alignment/>
    </xf>
    <xf numFmtId="4" fontId="0" fillId="0" borderId="0" xfId="0" applyNumberFormat="1" applyFill="1" applyBorder="1" applyAlignment="1">
      <alignment horizontal="right"/>
    </xf>
    <xf numFmtId="0" fontId="5" fillId="0" borderId="0" xfId="0" applyFont="1" applyFill="1" applyBorder="1" applyAlignment="1">
      <alignment/>
    </xf>
    <xf numFmtId="0" fontId="0" fillId="0" borderId="0" xfId="0" applyFont="1" applyFill="1" applyBorder="1" applyAlignment="1">
      <alignment horizontal="justify" vertical="top" wrapText="1"/>
    </xf>
    <xf numFmtId="0" fontId="0" fillId="0" borderId="10" xfId="0" applyFont="1" applyFill="1" applyBorder="1" applyAlignment="1">
      <alignment/>
    </xf>
    <xf numFmtId="0" fontId="1" fillId="0" borderId="0" xfId="0" applyFont="1" applyFill="1" applyAlignment="1">
      <alignment/>
    </xf>
    <xf numFmtId="0" fontId="12" fillId="0" borderId="22" xfId="0" applyFont="1" applyFill="1" applyBorder="1" applyAlignment="1">
      <alignment horizontal="center" vertical="center"/>
    </xf>
    <xf numFmtId="0" fontId="25" fillId="0" borderId="22" xfId="0" applyFont="1" applyFill="1" applyBorder="1" applyAlignment="1">
      <alignment horizontal="center" vertical="center"/>
    </xf>
    <xf numFmtId="0" fontId="0" fillId="0" borderId="22" xfId="0" applyBorder="1" applyAlignment="1">
      <alignment/>
    </xf>
    <xf numFmtId="0" fontId="0" fillId="0" borderId="0" xfId="0" applyFont="1" applyBorder="1" applyAlignment="1">
      <alignment wrapText="1"/>
    </xf>
    <xf numFmtId="0" fontId="15" fillId="0" borderId="24" xfId="0" applyFont="1" applyFill="1" applyBorder="1" applyAlignment="1">
      <alignment horizontal="left" vertical="center"/>
    </xf>
    <xf numFmtId="0" fontId="21" fillId="0" borderId="45" xfId="0" applyFont="1" applyFill="1" applyBorder="1" applyAlignment="1">
      <alignment horizontal="left" vertical="center"/>
    </xf>
    <xf numFmtId="0" fontId="12"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12" fillId="0" borderId="16" xfId="0" applyFont="1" applyFill="1" applyBorder="1" applyAlignment="1">
      <alignment vertical="center"/>
    </xf>
    <xf numFmtId="0" fontId="24" fillId="0" borderId="17" xfId="0" applyFont="1" applyFill="1" applyBorder="1" applyAlignment="1">
      <alignment vertical="center"/>
    </xf>
    <xf numFmtId="0" fontId="0" fillId="0" borderId="45" xfId="0" applyFill="1" applyBorder="1" applyAlignment="1">
      <alignment vertical="top"/>
    </xf>
    <xf numFmtId="0" fontId="10" fillId="0" borderId="22" xfId="0" applyFont="1" applyFill="1" applyBorder="1" applyAlignment="1">
      <alignment vertical="center" wrapText="1"/>
    </xf>
    <xf numFmtId="0" fontId="15" fillId="0" borderId="16" xfId="0" applyFont="1" applyBorder="1" applyAlignment="1">
      <alignment/>
    </xf>
    <xf numFmtId="0" fontId="15" fillId="0" borderId="17" xfId="0" applyFont="1" applyBorder="1" applyAlignment="1">
      <alignment/>
    </xf>
    <xf numFmtId="0" fontId="0" fillId="0" borderId="17" xfId="0"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Fill="1" applyAlignment="1">
      <alignment/>
    </xf>
    <xf numFmtId="0" fontId="0" fillId="0" borderId="79" xfId="0" applyFill="1" applyBorder="1" applyAlignment="1">
      <alignment horizontal="justify" vertical="top" wrapText="1"/>
    </xf>
    <xf numFmtId="0" fontId="0" fillId="0" borderId="79" xfId="0" applyFill="1" applyBorder="1" applyAlignment="1">
      <alignment wrapText="1"/>
    </xf>
    <xf numFmtId="0" fontId="0" fillId="0" borderId="0" xfId="0" applyFill="1" applyBorder="1" applyAlignment="1">
      <alignment/>
    </xf>
    <xf numFmtId="0" fontId="0" fillId="0" borderId="0" xfId="0" applyFont="1" applyFill="1" applyAlignment="1">
      <alignment/>
    </xf>
    <xf numFmtId="0" fontId="0" fillId="0" borderId="79" xfId="0" applyFill="1" applyBorder="1" applyAlignment="1">
      <alignment/>
    </xf>
    <xf numFmtId="0" fontId="1" fillId="0" borderId="22" xfId="0" applyFont="1" applyBorder="1" applyAlignment="1">
      <alignment/>
    </xf>
    <xf numFmtId="0" fontId="0" fillId="0" borderId="0" xfId="0" applyFill="1" applyAlignment="1">
      <alignment horizontal="left" vertical="top" wrapText="1"/>
    </xf>
    <xf numFmtId="0" fontId="1" fillId="0" borderId="0" xfId="0" applyFont="1" applyAlignment="1">
      <alignment/>
    </xf>
    <xf numFmtId="0" fontId="0" fillId="0" borderId="0" xfId="0" applyFont="1" applyFill="1" applyBorder="1" applyAlignment="1">
      <alignment horizontal="justify" vertical="top" wrapText="1"/>
    </xf>
    <xf numFmtId="0" fontId="0" fillId="0" borderId="0" xfId="0" applyFill="1" applyAlignment="1">
      <alignment horizontal="justify" vertical="top" wrapText="1"/>
    </xf>
    <xf numFmtId="0" fontId="5" fillId="0" borderId="0" xfId="0" applyFont="1" applyFill="1" applyBorder="1" applyAlignment="1">
      <alignment wrapText="1"/>
    </xf>
    <xf numFmtId="0" fontId="1" fillId="0" borderId="1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1" fillId="0" borderId="22" xfId="0" applyFont="1" applyFill="1" applyBorder="1" applyAlignment="1">
      <alignment wrapText="1"/>
    </xf>
    <xf numFmtId="0" fontId="5" fillId="0" borderId="0" xfId="0" applyFont="1" applyFill="1" applyAlignment="1">
      <alignment horizontal="justify" vertical="top" wrapText="1"/>
    </xf>
    <xf numFmtId="0" fontId="1" fillId="0" borderId="16" xfId="0" applyFont="1" applyFill="1" applyBorder="1" applyAlignment="1">
      <alignment horizontal="left"/>
    </xf>
    <xf numFmtId="0" fontId="1" fillId="0" borderId="17" xfId="0" applyFont="1" applyFill="1" applyBorder="1" applyAlignment="1">
      <alignment horizontal="left"/>
    </xf>
    <xf numFmtId="0" fontId="1" fillId="0" borderId="55" xfId="0" applyFont="1" applyFill="1" applyBorder="1" applyAlignment="1">
      <alignment horizontal="left"/>
    </xf>
    <xf numFmtId="0" fontId="1" fillId="0" borderId="16" xfId="0" applyFont="1" applyBorder="1" applyAlignment="1">
      <alignment/>
    </xf>
    <xf numFmtId="0" fontId="0" fillId="0" borderId="18" xfId="0" applyBorder="1" applyAlignment="1">
      <alignment/>
    </xf>
    <xf numFmtId="0" fontId="0" fillId="0" borderId="16" xfId="0" applyFont="1" applyFill="1" applyBorder="1" applyAlignment="1">
      <alignment horizontal="left"/>
    </xf>
    <xf numFmtId="0" fontId="0" fillId="0" borderId="17" xfId="0" applyFont="1" applyFill="1" applyBorder="1" applyAlignment="1">
      <alignment horizontal="left"/>
    </xf>
    <xf numFmtId="0" fontId="0" fillId="0" borderId="55" xfId="0" applyFont="1" applyFill="1" applyBorder="1" applyAlignment="1">
      <alignment horizontal="left"/>
    </xf>
    <xf numFmtId="0" fontId="0" fillId="0" borderId="0" xfId="0" applyAlignment="1">
      <alignment horizontal="justify" vertical="top" wrapText="1"/>
    </xf>
    <xf numFmtId="0" fontId="0" fillId="0" borderId="0" xfId="0" applyAlignment="1">
      <alignment/>
    </xf>
    <xf numFmtId="0" fontId="0" fillId="0" borderId="0" xfId="0" applyFont="1" applyFill="1" applyAlignment="1">
      <alignment horizontal="justify" vertical="top" wrapText="1"/>
    </xf>
    <xf numFmtId="0" fontId="0" fillId="0" borderId="0" xfId="0" applyFill="1" applyAlignment="1">
      <alignment horizontal="center"/>
    </xf>
    <xf numFmtId="0" fontId="0" fillId="0" borderId="62" xfId="0" applyFill="1" applyBorder="1" applyAlignment="1">
      <alignment horizontal="left"/>
    </xf>
    <xf numFmtId="0" fontId="0" fillId="0" borderId="66" xfId="0" applyFill="1" applyBorder="1" applyAlignment="1">
      <alignment horizontal="left"/>
    </xf>
    <xf numFmtId="0" fontId="0" fillId="0" borderId="34" xfId="0" applyFill="1" applyBorder="1" applyAlignment="1">
      <alignment horizontal="left"/>
    </xf>
    <xf numFmtId="0" fontId="0" fillId="0" borderId="85" xfId="0" applyFill="1" applyBorder="1" applyAlignment="1">
      <alignment horizontal="left"/>
    </xf>
    <xf numFmtId="0" fontId="0" fillId="0" borderId="22" xfId="0" applyFill="1" applyBorder="1" applyAlignment="1">
      <alignment horizontal="left"/>
    </xf>
    <xf numFmtId="0" fontId="0" fillId="0" borderId="44" xfId="0" applyFill="1" applyBorder="1" applyAlignment="1">
      <alignment horizontal="left"/>
    </xf>
    <xf numFmtId="0" fontId="0" fillId="0" borderId="30" xfId="0" applyFill="1" applyBorder="1" applyAlignment="1">
      <alignment horizontal="left"/>
    </xf>
    <xf numFmtId="0" fontId="0" fillId="0" borderId="85" xfId="0" applyFont="1" applyFill="1" applyBorder="1" applyAlignment="1">
      <alignment horizontal="left"/>
    </xf>
    <xf numFmtId="0" fontId="0" fillId="0" borderId="22" xfId="0" applyFont="1" applyFill="1" applyBorder="1" applyAlignment="1">
      <alignment horizontal="left"/>
    </xf>
    <xf numFmtId="0" fontId="0" fillId="0" borderId="44" xfId="0" applyFont="1" applyFill="1" applyBorder="1" applyAlignment="1">
      <alignment horizontal="left"/>
    </xf>
    <xf numFmtId="0" fontId="1" fillId="0" borderId="18" xfId="0" applyFont="1" applyFill="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55" xfId="0" applyFont="1" applyBorder="1" applyAlignment="1">
      <alignment horizontal="left"/>
    </xf>
    <xf numFmtId="0" fontId="0" fillId="0" borderId="49" xfId="0" applyFill="1" applyBorder="1" applyAlignment="1">
      <alignment horizontal="left"/>
    </xf>
    <xf numFmtId="0" fontId="0" fillId="0" borderId="63" xfId="0" applyFill="1" applyBorder="1" applyAlignment="1">
      <alignment horizontal="left"/>
    </xf>
    <xf numFmtId="0" fontId="0" fillId="0" borderId="79" xfId="0" applyFill="1" applyBorder="1" applyAlignment="1">
      <alignment horizontal="left"/>
    </xf>
    <xf numFmtId="0" fontId="1" fillId="0" borderId="18" xfId="0" applyFont="1" applyBorder="1" applyAlignment="1">
      <alignment horizontal="left"/>
    </xf>
    <xf numFmtId="0" fontId="0" fillId="0" borderId="49" xfId="0" applyFont="1" applyBorder="1" applyAlignment="1">
      <alignment horizontal="left"/>
    </xf>
    <xf numFmtId="0" fontId="0" fillId="0" borderId="66" xfId="0" applyFont="1" applyBorder="1" applyAlignment="1">
      <alignment horizontal="left"/>
    </xf>
    <xf numFmtId="0" fontId="0" fillId="0" borderId="30" xfId="0" applyFont="1" applyBorder="1" applyAlignment="1">
      <alignment horizontal="left"/>
    </xf>
    <xf numFmtId="0" fontId="0" fillId="0" borderId="0" xfId="0" applyFont="1" applyFill="1" applyBorder="1" applyAlignment="1">
      <alignment horizontal="center" vertical="top" wrapText="1"/>
    </xf>
    <xf numFmtId="0" fontId="0" fillId="0" borderId="0" xfId="0" applyFill="1" applyAlignment="1">
      <alignment horizontal="center" vertical="top" wrapText="1"/>
    </xf>
    <xf numFmtId="0" fontId="5" fillId="0" borderId="0" xfId="0" applyFont="1" applyFill="1" applyAlignment="1">
      <alignment horizontal="left" vertical="top" wrapText="1"/>
    </xf>
    <xf numFmtId="0" fontId="0" fillId="0" borderId="0" xfId="0" applyFont="1" applyFill="1" applyBorder="1" applyAlignment="1">
      <alignmen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K94"/>
  <sheetViews>
    <sheetView zoomScalePageLayoutView="0" workbookViewId="0" topLeftCell="A77">
      <selection activeCell="C98" sqref="C98"/>
    </sheetView>
  </sheetViews>
  <sheetFormatPr defaultColWidth="9.00390625" defaultRowHeight="12.75"/>
  <cols>
    <col min="1" max="1" width="4.125" style="0" customWidth="1"/>
    <col min="4" max="4" width="12.375" style="0" customWidth="1"/>
    <col min="6" max="6" width="4.50390625" style="0" customWidth="1"/>
    <col min="7" max="7" width="5.50390625" style="0" customWidth="1"/>
    <col min="8" max="8" width="12.375" style="0" customWidth="1"/>
    <col min="9" max="9" width="1.00390625" style="0" customWidth="1"/>
  </cols>
  <sheetData>
    <row r="4" spans="1:9" ht="12.75">
      <c r="A4" s="203">
        <v>1</v>
      </c>
      <c r="B4" s="11" t="s">
        <v>144</v>
      </c>
      <c r="C4" s="11"/>
      <c r="D4" s="11"/>
      <c r="E4" s="11"/>
      <c r="F4" s="32"/>
      <c r="G4" s="32"/>
      <c r="H4" s="32"/>
      <c r="I4" s="32"/>
    </row>
    <row r="5" spans="1:9" ht="12.75">
      <c r="A5" s="203">
        <v>2</v>
      </c>
      <c r="B5" s="53" t="s">
        <v>316</v>
      </c>
      <c r="C5" s="54"/>
      <c r="D5" s="54"/>
      <c r="E5" s="53"/>
      <c r="F5" s="32"/>
      <c r="G5" s="32"/>
      <c r="H5" s="32"/>
      <c r="I5" s="32"/>
    </row>
    <row r="6" spans="1:9" ht="12.75">
      <c r="A6" s="203">
        <v>3</v>
      </c>
      <c r="B6" s="713" t="s">
        <v>108</v>
      </c>
      <c r="C6" s="713"/>
      <c r="D6" s="713"/>
      <c r="E6" s="713"/>
      <c r="F6" s="32"/>
      <c r="G6" s="32"/>
      <c r="H6" s="32"/>
      <c r="I6" s="32"/>
    </row>
    <row r="7" spans="1:9" ht="12.75">
      <c r="A7" s="203">
        <v>4</v>
      </c>
      <c r="B7" s="713" t="s">
        <v>109</v>
      </c>
      <c r="C7" s="713"/>
      <c r="D7" s="713"/>
      <c r="E7" s="713"/>
      <c r="F7" s="32"/>
      <c r="G7" s="32"/>
      <c r="H7" s="32"/>
      <c r="I7" s="32"/>
    </row>
    <row r="8" spans="1:9" ht="12.75">
      <c r="A8" s="203">
        <v>11</v>
      </c>
      <c r="B8" s="54" t="s">
        <v>110</v>
      </c>
      <c r="C8" s="54"/>
      <c r="D8" s="54"/>
      <c r="E8" s="54"/>
      <c r="F8" s="32"/>
      <c r="G8" s="32"/>
      <c r="H8" s="32"/>
      <c r="I8" s="32"/>
    </row>
    <row r="9" spans="1:9" ht="12.75">
      <c r="A9" s="203">
        <v>12</v>
      </c>
      <c r="B9" s="11" t="s">
        <v>111</v>
      </c>
      <c r="C9" s="11"/>
      <c r="D9" s="11"/>
      <c r="E9" s="11"/>
      <c r="F9" s="32"/>
      <c r="G9" s="32"/>
      <c r="H9" s="32"/>
      <c r="I9" s="32"/>
    </row>
    <row r="10" spans="1:9" ht="12.75">
      <c r="A10" s="203">
        <v>14</v>
      </c>
      <c r="B10" s="11" t="s">
        <v>112</v>
      </c>
      <c r="C10" s="11"/>
      <c r="D10" s="11"/>
      <c r="E10" s="11"/>
      <c r="F10" s="32"/>
      <c r="G10" s="32"/>
      <c r="H10" s="32"/>
      <c r="I10" s="32"/>
    </row>
    <row r="11" spans="1:9" ht="12.75">
      <c r="A11" s="203">
        <v>17</v>
      </c>
      <c r="B11" s="11" t="s">
        <v>113</v>
      </c>
      <c r="C11" s="11"/>
      <c r="D11" s="11"/>
      <c r="E11" s="11"/>
      <c r="F11" s="32"/>
      <c r="G11" s="32"/>
      <c r="H11" s="32"/>
      <c r="I11" s="32"/>
    </row>
    <row r="12" spans="1:9" ht="12.75">
      <c r="A12" s="203">
        <v>20</v>
      </c>
      <c r="B12" s="11" t="s">
        <v>114</v>
      </c>
      <c r="C12" s="11"/>
      <c r="D12" s="11"/>
      <c r="E12" s="11"/>
      <c r="F12" s="32"/>
      <c r="G12" s="32"/>
      <c r="H12" s="32"/>
      <c r="I12" s="32"/>
    </row>
    <row r="13" spans="1:9" ht="12.75">
      <c r="A13" s="203">
        <v>21</v>
      </c>
      <c r="B13" s="11" t="s">
        <v>878</v>
      </c>
      <c r="C13" s="11"/>
      <c r="D13" s="11"/>
      <c r="E13" s="11"/>
      <c r="F13" s="32"/>
      <c r="G13" s="32"/>
      <c r="H13" s="32"/>
      <c r="I13" s="32"/>
    </row>
    <row r="14" spans="1:9" ht="12.75">
      <c r="A14" s="203">
        <v>22</v>
      </c>
      <c r="B14" s="11" t="s">
        <v>885</v>
      </c>
      <c r="C14" s="11"/>
      <c r="D14" s="11"/>
      <c r="E14" s="11"/>
      <c r="F14" s="32"/>
      <c r="G14" s="32"/>
      <c r="H14" s="32"/>
      <c r="I14" s="32"/>
    </row>
    <row r="15" spans="1:8" ht="12.75">
      <c r="A15" s="646">
        <v>23</v>
      </c>
      <c r="B15" s="11" t="s">
        <v>288</v>
      </c>
      <c r="C15" s="11"/>
      <c r="D15" s="11"/>
      <c r="E15" s="11"/>
      <c r="F15" s="32"/>
      <c r="G15" s="15"/>
      <c r="H15" s="15"/>
    </row>
    <row r="16" spans="1:10" ht="12.75">
      <c r="A16" s="646">
        <v>24</v>
      </c>
      <c r="B16" s="11" t="s">
        <v>153</v>
      </c>
      <c r="C16" s="11"/>
      <c r="D16" s="11"/>
      <c r="E16" s="11"/>
      <c r="F16" s="32"/>
      <c r="G16" s="15"/>
      <c r="H16" s="15"/>
      <c r="J16" s="21"/>
    </row>
    <row r="17" spans="1:10" ht="12.75">
      <c r="A17" s="646">
        <v>26</v>
      </c>
      <c r="B17" s="54" t="s">
        <v>538</v>
      </c>
      <c r="C17" s="54"/>
      <c r="D17" s="54"/>
      <c r="E17" s="54"/>
      <c r="F17" s="32"/>
      <c r="G17" s="15"/>
      <c r="H17" s="15"/>
      <c r="J17" s="21"/>
    </row>
    <row r="18" spans="1:10" ht="12.75">
      <c r="A18" s="646">
        <v>27</v>
      </c>
      <c r="B18" s="11" t="s">
        <v>494</v>
      </c>
      <c r="C18" s="11"/>
      <c r="D18" s="11"/>
      <c r="E18" s="11"/>
      <c r="F18" s="32"/>
      <c r="G18" s="15"/>
      <c r="H18" s="15"/>
      <c r="J18" s="21"/>
    </row>
    <row r="19" spans="1:10" ht="12.75">
      <c r="A19" s="708">
        <v>28</v>
      </c>
      <c r="B19" s="11" t="s">
        <v>495</v>
      </c>
      <c r="C19" s="11"/>
      <c r="D19" s="11"/>
      <c r="E19" s="11"/>
      <c r="F19" s="32"/>
      <c r="G19" s="15"/>
      <c r="H19" s="15"/>
      <c r="J19" s="21"/>
    </row>
    <row r="20" spans="1:10" ht="12.75">
      <c r="A20" s="708">
        <v>29</v>
      </c>
      <c r="B20" s="11" t="s">
        <v>398</v>
      </c>
      <c r="C20" s="11"/>
      <c r="D20" s="11"/>
      <c r="E20" s="11"/>
      <c r="F20" s="32"/>
      <c r="G20" s="15"/>
      <c r="H20" s="15"/>
      <c r="J20" s="21"/>
    </row>
    <row r="21" spans="1:10" ht="12.75">
      <c r="A21" s="708">
        <v>34</v>
      </c>
      <c r="B21" s="11" t="s">
        <v>586</v>
      </c>
      <c r="C21" s="11"/>
      <c r="D21" s="11"/>
      <c r="E21" s="11"/>
      <c r="F21" s="32"/>
      <c r="G21" s="15"/>
      <c r="H21" s="15"/>
      <c r="J21" s="21"/>
    </row>
    <row r="22" spans="1:10" ht="12.75">
      <c r="A22" s="708">
        <v>35</v>
      </c>
      <c r="B22" s="11" t="s">
        <v>677</v>
      </c>
      <c r="C22" s="11"/>
      <c r="D22" s="11"/>
      <c r="E22" s="11"/>
      <c r="F22" s="32"/>
      <c r="G22" s="15"/>
      <c r="H22" s="15"/>
      <c r="J22" s="21"/>
    </row>
    <row r="23" spans="1:10" ht="12.75">
      <c r="A23" s="708">
        <v>36</v>
      </c>
      <c r="B23" s="11" t="s">
        <v>678</v>
      </c>
      <c r="C23" s="11"/>
      <c r="D23" s="11"/>
      <c r="E23" s="11"/>
      <c r="F23" s="32"/>
      <c r="G23" s="15"/>
      <c r="H23" s="15"/>
      <c r="J23" s="21"/>
    </row>
    <row r="24" spans="1:10" ht="12.75">
      <c r="A24" s="708">
        <v>37</v>
      </c>
      <c r="B24" s="11" t="s">
        <v>711</v>
      </c>
      <c r="C24" s="11"/>
      <c r="D24" s="11"/>
      <c r="E24" s="11"/>
      <c r="F24" s="32"/>
      <c r="G24" s="15"/>
      <c r="H24" s="15"/>
      <c r="J24" s="21"/>
    </row>
    <row r="25" spans="1:10" ht="12.75">
      <c r="A25" s="708">
        <v>38</v>
      </c>
      <c r="B25" s="11" t="s">
        <v>348</v>
      </c>
      <c r="C25" s="11"/>
      <c r="D25" s="11"/>
      <c r="E25" s="11"/>
      <c r="F25" s="32"/>
      <c r="G25" s="15"/>
      <c r="H25" s="15"/>
      <c r="J25" s="21"/>
    </row>
    <row r="26" spans="1:10" ht="12.75">
      <c r="A26" s="708">
        <v>39</v>
      </c>
      <c r="B26" s="11" t="s">
        <v>609</v>
      </c>
      <c r="C26" s="11"/>
      <c r="D26" s="11"/>
      <c r="E26" s="11"/>
      <c r="F26" s="32"/>
      <c r="G26" s="15"/>
      <c r="H26" s="15"/>
      <c r="J26" s="21"/>
    </row>
    <row r="27" spans="1:10" ht="12.75">
      <c r="A27" s="646">
        <v>40</v>
      </c>
      <c r="B27" s="22" t="s">
        <v>143</v>
      </c>
      <c r="C27" s="11"/>
      <c r="D27" s="11"/>
      <c r="E27" s="11"/>
      <c r="F27" s="32"/>
      <c r="G27" s="15"/>
      <c r="H27" s="15"/>
      <c r="J27" s="21"/>
    </row>
    <row r="28" spans="1:10" ht="12.75">
      <c r="A28" s="646">
        <v>42</v>
      </c>
      <c r="B28" s="30" t="s">
        <v>357</v>
      </c>
      <c r="C28" s="11"/>
      <c r="D28" s="11"/>
      <c r="E28" s="11"/>
      <c r="F28" s="32"/>
      <c r="G28" s="15"/>
      <c r="H28" s="15"/>
      <c r="J28" s="21"/>
    </row>
    <row r="29" spans="1:10" ht="12.75">
      <c r="A29" s="646">
        <v>43</v>
      </c>
      <c r="B29" s="11" t="s">
        <v>154</v>
      </c>
      <c r="C29" s="11"/>
      <c r="D29" s="11"/>
      <c r="E29" s="11"/>
      <c r="F29" s="32"/>
      <c r="G29" s="15"/>
      <c r="H29" s="22"/>
      <c r="I29" s="11"/>
      <c r="J29" s="54"/>
    </row>
    <row r="30" spans="1:10" ht="12.75" hidden="1">
      <c r="A30" s="646"/>
      <c r="B30" s="11" t="s">
        <v>357</v>
      </c>
      <c r="C30" s="11"/>
      <c r="D30" s="11"/>
      <c r="E30" s="11"/>
      <c r="F30" s="32"/>
      <c r="G30" s="15"/>
      <c r="H30" s="22"/>
      <c r="I30" s="11"/>
      <c r="J30" s="54"/>
    </row>
    <row r="31" spans="1:10" ht="12.75">
      <c r="A31" s="646">
        <v>44</v>
      </c>
      <c r="B31" s="11" t="s">
        <v>740</v>
      </c>
      <c r="C31" s="11"/>
      <c r="D31" s="11"/>
      <c r="E31" s="11"/>
      <c r="F31" s="32"/>
      <c r="G31" s="15"/>
      <c r="H31" s="22"/>
      <c r="I31" s="11"/>
      <c r="J31" s="54"/>
    </row>
    <row r="32" spans="1:10" ht="12.75">
      <c r="A32" s="646">
        <v>46</v>
      </c>
      <c r="B32" s="11" t="s">
        <v>211</v>
      </c>
      <c r="C32" s="11"/>
      <c r="D32" s="11"/>
      <c r="E32" s="11"/>
      <c r="F32" s="32"/>
      <c r="G32" s="15"/>
      <c r="H32" s="11"/>
      <c r="I32" s="22"/>
      <c r="J32" s="30"/>
    </row>
    <row r="33" spans="1:11" ht="12.75">
      <c r="A33" s="646">
        <v>49</v>
      </c>
      <c r="B33" s="11" t="s">
        <v>168</v>
      </c>
      <c r="C33" s="11"/>
      <c r="D33" s="11"/>
      <c r="E33" s="11"/>
      <c r="F33" s="32"/>
      <c r="G33" s="15"/>
      <c r="H33" s="13"/>
      <c r="I33" s="15"/>
      <c r="J33" s="23"/>
      <c r="K33" s="15"/>
    </row>
    <row r="34" spans="1:11" ht="12.75">
      <c r="A34" s="646">
        <v>50</v>
      </c>
      <c r="B34" s="11" t="s">
        <v>266</v>
      </c>
      <c r="C34" s="11"/>
      <c r="D34" s="11"/>
      <c r="E34" s="11"/>
      <c r="F34" s="32"/>
      <c r="G34" s="15"/>
      <c r="H34" s="23"/>
      <c r="I34" s="15"/>
      <c r="J34" s="23"/>
      <c r="K34" s="15"/>
    </row>
    <row r="35" spans="1:11" ht="12.75">
      <c r="A35" s="646">
        <v>51</v>
      </c>
      <c r="B35" s="11" t="s">
        <v>193</v>
      </c>
      <c r="C35" s="11"/>
      <c r="D35" s="11"/>
      <c r="E35" s="11"/>
      <c r="F35" s="32"/>
      <c r="G35" s="15"/>
      <c r="H35" s="15"/>
      <c r="I35" s="15"/>
      <c r="J35" s="23"/>
      <c r="K35" s="15"/>
    </row>
    <row r="36" spans="1:11" ht="12.75">
      <c r="A36" s="646">
        <v>52</v>
      </c>
      <c r="B36" s="11" t="s">
        <v>155</v>
      </c>
      <c r="C36" s="11"/>
      <c r="D36" s="11"/>
      <c r="E36" s="11"/>
      <c r="F36" s="32"/>
      <c r="G36" s="15"/>
      <c r="H36" s="13"/>
      <c r="I36" s="15"/>
      <c r="J36" s="23"/>
      <c r="K36" s="15"/>
    </row>
    <row r="37" spans="1:11" ht="12.75">
      <c r="A37" s="50">
        <v>54</v>
      </c>
      <c r="B37" s="11" t="s">
        <v>555</v>
      </c>
      <c r="C37" s="11"/>
      <c r="D37" s="11"/>
      <c r="E37" s="11"/>
      <c r="F37" s="32"/>
      <c r="G37" s="15"/>
      <c r="H37" s="13"/>
      <c r="I37" s="15"/>
      <c r="J37" s="23"/>
      <c r="K37" s="15"/>
    </row>
    <row r="38" spans="1:11" ht="12.75">
      <c r="A38" s="50">
        <v>56</v>
      </c>
      <c r="B38" s="11" t="s">
        <v>74</v>
      </c>
      <c r="C38" s="11"/>
      <c r="D38" s="11"/>
      <c r="E38" s="11"/>
      <c r="F38" s="32"/>
      <c r="G38" s="15"/>
      <c r="H38" s="15"/>
      <c r="I38" s="15"/>
      <c r="J38" s="23"/>
      <c r="K38" s="15"/>
    </row>
    <row r="39" spans="1:11" ht="12.75">
      <c r="A39" s="50">
        <v>57</v>
      </c>
      <c r="B39" s="11" t="s">
        <v>156</v>
      </c>
      <c r="C39" s="11"/>
      <c r="D39" s="11"/>
      <c r="E39" s="11"/>
      <c r="F39" s="32"/>
      <c r="G39" s="22"/>
      <c r="H39" s="22"/>
      <c r="I39" s="33"/>
      <c r="J39" s="23"/>
      <c r="K39" s="15"/>
    </row>
    <row r="40" spans="1:11" ht="12.75" hidden="1">
      <c r="A40" s="50"/>
      <c r="B40" s="11" t="s">
        <v>370</v>
      </c>
      <c r="C40" s="11"/>
      <c r="D40" s="11"/>
      <c r="E40" s="11"/>
      <c r="F40" s="32"/>
      <c r="G40" s="22"/>
      <c r="H40" s="22"/>
      <c r="I40" s="33"/>
      <c r="J40" s="23"/>
      <c r="K40" s="15"/>
    </row>
    <row r="41" spans="1:11" ht="13.5">
      <c r="A41" s="50">
        <v>59</v>
      </c>
      <c r="B41" s="11" t="s">
        <v>346</v>
      </c>
      <c r="C41" s="11"/>
      <c r="D41" s="11"/>
      <c r="E41" s="11"/>
      <c r="F41" s="32"/>
      <c r="G41" s="22"/>
      <c r="H41" s="51"/>
      <c r="I41" s="33"/>
      <c r="J41" s="23"/>
      <c r="K41" s="15"/>
    </row>
    <row r="42" spans="1:11" ht="13.5">
      <c r="A42" s="646">
        <v>64</v>
      </c>
      <c r="B42" s="11" t="s">
        <v>679</v>
      </c>
      <c r="C42" s="11"/>
      <c r="D42" s="11"/>
      <c r="E42" s="11"/>
      <c r="F42" s="32"/>
      <c r="G42" s="22"/>
      <c r="H42" s="51"/>
      <c r="I42" s="33"/>
      <c r="J42" s="23"/>
      <c r="K42" s="15"/>
    </row>
    <row r="43" spans="1:11" ht="13.5">
      <c r="A43" s="646">
        <v>65</v>
      </c>
      <c r="B43" s="11" t="s">
        <v>741</v>
      </c>
      <c r="C43" s="11"/>
      <c r="D43" s="11"/>
      <c r="E43" s="11"/>
      <c r="F43" s="32"/>
      <c r="G43" s="22"/>
      <c r="H43" s="51"/>
      <c r="I43" s="33"/>
      <c r="J43" s="23"/>
      <c r="K43" s="15"/>
    </row>
    <row r="44" spans="1:10" ht="12.75">
      <c r="A44" s="646">
        <v>66</v>
      </c>
      <c r="B44" s="11" t="s">
        <v>157</v>
      </c>
      <c r="C44" s="11"/>
      <c r="D44" s="11"/>
      <c r="E44" s="11"/>
      <c r="F44" s="32"/>
      <c r="G44" s="15"/>
      <c r="J44" s="21"/>
    </row>
    <row r="45" spans="1:7" ht="12.75">
      <c r="A45" s="646">
        <v>69</v>
      </c>
      <c r="B45" s="11" t="s">
        <v>159</v>
      </c>
      <c r="C45" s="11"/>
      <c r="D45" s="11"/>
      <c r="E45" s="11"/>
      <c r="F45" s="32"/>
      <c r="G45" s="15"/>
    </row>
    <row r="46" spans="1:9" ht="12.75" customHeight="1">
      <c r="A46" s="646">
        <v>70</v>
      </c>
      <c r="B46" s="11" t="s">
        <v>191</v>
      </c>
      <c r="C46" s="11"/>
      <c r="D46" s="11"/>
      <c r="E46" s="11"/>
      <c r="F46" s="32"/>
      <c r="G46" s="22"/>
      <c r="H46" s="52"/>
      <c r="I46" s="32"/>
    </row>
    <row r="47" spans="1:9" ht="12.75">
      <c r="A47" s="646">
        <v>71</v>
      </c>
      <c r="B47" s="11" t="s">
        <v>73</v>
      </c>
      <c r="C47" s="11"/>
      <c r="D47" s="11"/>
      <c r="E47" s="11"/>
      <c r="F47" s="32"/>
      <c r="G47" s="32"/>
      <c r="H47" s="32"/>
      <c r="I47" s="32"/>
    </row>
    <row r="48" spans="1:9" ht="12.75">
      <c r="A48" s="646">
        <v>74</v>
      </c>
      <c r="B48" s="11" t="s">
        <v>184</v>
      </c>
      <c r="C48" s="11"/>
      <c r="D48" s="11"/>
      <c r="E48" s="11"/>
      <c r="F48" s="32"/>
      <c r="G48" s="32"/>
      <c r="H48" s="32"/>
      <c r="I48" s="32"/>
    </row>
    <row r="49" spans="1:9" ht="12.75">
      <c r="A49" s="646">
        <v>77</v>
      </c>
      <c r="B49" s="11" t="s">
        <v>273</v>
      </c>
      <c r="C49" s="11"/>
      <c r="D49" s="11"/>
      <c r="E49" s="11"/>
      <c r="F49" s="32"/>
      <c r="G49" s="32"/>
      <c r="H49" s="32"/>
      <c r="I49" s="32"/>
    </row>
    <row r="50" spans="1:9" ht="12.75">
      <c r="A50" s="646">
        <v>78</v>
      </c>
      <c r="B50" s="11" t="s">
        <v>255</v>
      </c>
      <c r="C50" s="11"/>
      <c r="D50" s="11"/>
      <c r="E50" s="11"/>
      <c r="F50" s="32"/>
      <c r="G50" s="32"/>
      <c r="H50" s="32"/>
      <c r="I50" s="32"/>
    </row>
    <row r="51" spans="1:9" ht="12.75">
      <c r="A51" s="646">
        <v>80</v>
      </c>
      <c r="B51" s="11" t="s">
        <v>69</v>
      </c>
      <c r="C51" s="11"/>
      <c r="D51" s="11"/>
      <c r="E51" s="11"/>
      <c r="F51" s="32"/>
      <c r="G51" s="32"/>
      <c r="H51" s="32"/>
      <c r="I51" s="32"/>
    </row>
    <row r="52" spans="1:9" ht="12.75">
      <c r="A52" s="646">
        <v>81</v>
      </c>
      <c r="B52" s="11" t="s">
        <v>581</v>
      </c>
      <c r="C52" s="11"/>
      <c r="D52" s="11"/>
      <c r="E52" s="11"/>
      <c r="F52" s="32"/>
      <c r="G52" s="32"/>
      <c r="H52" s="32"/>
      <c r="I52" s="32"/>
    </row>
    <row r="53" spans="1:9" ht="12.75">
      <c r="A53" s="646">
        <v>83</v>
      </c>
      <c r="B53" s="11" t="s">
        <v>94</v>
      </c>
      <c r="C53" s="11"/>
      <c r="D53" s="11"/>
      <c r="E53" s="11"/>
      <c r="F53" s="32"/>
      <c r="G53" s="32"/>
      <c r="H53" s="32"/>
      <c r="I53" s="32"/>
    </row>
    <row r="54" spans="1:9" ht="12.75">
      <c r="A54" s="646">
        <v>84</v>
      </c>
      <c r="B54" s="11" t="s">
        <v>147</v>
      </c>
      <c r="C54" s="11"/>
      <c r="D54" s="11"/>
      <c r="E54" s="11"/>
      <c r="F54" s="32"/>
      <c r="G54" s="32"/>
      <c r="H54" s="32"/>
      <c r="I54" s="32"/>
    </row>
    <row r="55" spans="1:9" ht="12.75">
      <c r="A55" s="646">
        <v>85</v>
      </c>
      <c r="B55" s="11" t="s">
        <v>537</v>
      </c>
      <c r="C55" s="11"/>
      <c r="D55" s="11"/>
      <c r="E55" s="11"/>
      <c r="F55" s="32"/>
      <c r="G55" s="32"/>
      <c r="H55" s="32"/>
      <c r="I55" s="32"/>
    </row>
    <row r="56" spans="1:9" ht="12.75">
      <c r="A56" s="646">
        <v>86</v>
      </c>
      <c r="B56" s="11" t="s">
        <v>680</v>
      </c>
      <c r="C56" s="11"/>
      <c r="D56" s="11"/>
      <c r="E56" s="11"/>
      <c r="F56" s="32"/>
      <c r="G56" s="32"/>
      <c r="H56" s="32"/>
      <c r="I56" s="32"/>
    </row>
    <row r="57" spans="1:9" ht="12.75">
      <c r="A57" s="646">
        <v>87</v>
      </c>
      <c r="B57" s="11" t="s">
        <v>681</v>
      </c>
      <c r="C57" s="11"/>
      <c r="D57" s="11"/>
      <c r="E57" s="11"/>
      <c r="F57" s="32"/>
      <c r="G57" s="32"/>
      <c r="H57" s="32"/>
      <c r="I57" s="32"/>
    </row>
    <row r="58" spans="1:9" ht="12.75">
      <c r="A58" s="646">
        <v>88</v>
      </c>
      <c r="B58" s="11" t="s">
        <v>258</v>
      </c>
      <c r="C58" s="11"/>
      <c r="D58" s="11"/>
      <c r="E58" s="22"/>
      <c r="F58" s="32"/>
      <c r="G58" s="32"/>
      <c r="H58" s="32"/>
      <c r="I58" s="32"/>
    </row>
    <row r="59" spans="1:2" ht="12.75">
      <c r="A59" s="24">
        <v>89</v>
      </c>
      <c r="B59" s="53" t="s">
        <v>68</v>
      </c>
    </row>
    <row r="60" spans="1:2" ht="12.75">
      <c r="A60" s="24">
        <v>90</v>
      </c>
      <c r="B60" s="54" t="s">
        <v>328</v>
      </c>
    </row>
    <row r="61" spans="1:2" ht="12.75">
      <c r="A61" s="24">
        <v>91</v>
      </c>
      <c r="B61" s="54" t="s">
        <v>220</v>
      </c>
    </row>
    <row r="62" spans="1:2" ht="12.75">
      <c r="A62" s="24">
        <v>92</v>
      </c>
      <c r="B62" s="54" t="s">
        <v>329</v>
      </c>
    </row>
    <row r="63" spans="1:2" ht="12.75">
      <c r="A63" s="24">
        <v>96</v>
      </c>
      <c r="B63" s="54" t="s">
        <v>85</v>
      </c>
    </row>
    <row r="64" spans="1:2" ht="12.75">
      <c r="A64" s="24">
        <v>97</v>
      </c>
      <c r="B64" s="53" t="s">
        <v>177</v>
      </c>
    </row>
    <row r="65" spans="1:2" s="208" customFormat="1" ht="12.75">
      <c r="A65" s="712">
        <v>98</v>
      </c>
      <c r="B65" s="207" t="s">
        <v>86</v>
      </c>
    </row>
    <row r="66" spans="1:2" ht="12.75">
      <c r="A66" s="24">
        <v>99</v>
      </c>
      <c r="B66" s="54" t="s">
        <v>87</v>
      </c>
    </row>
    <row r="67" spans="1:2" ht="12.75">
      <c r="A67" s="24">
        <v>100</v>
      </c>
      <c r="B67" s="54" t="s">
        <v>88</v>
      </c>
    </row>
    <row r="68" spans="1:9" ht="12.75">
      <c r="A68" s="646">
        <v>107</v>
      </c>
      <c r="B68" s="1" t="s">
        <v>323</v>
      </c>
      <c r="C68" s="54"/>
      <c r="D68" s="11"/>
      <c r="E68" s="11"/>
      <c r="F68" s="32"/>
      <c r="G68" s="32"/>
      <c r="H68" s="32"/>
      <c r="I68" s="32"/>
    </row>
    <row r="69" spans="1:9" ht="12.75">
      <c r="A69" s="646">
        <v>108</v>
      </c>
      <c r="B69" s="208" t="s">
        <v>234</v>
      </c>
      <c r="C69" s="54"/>
      <c r="D69" s="11"/>
      <c r="E69" s="11"/>
      <c r="F69" s="32"/>
      <c r="G69" s="32"/>
      <c r="H69" s="32"/>
      <c r="I69" s="32"/>
    </row>
    <row r="70" spans="1:9" ht="12.75">
      <c r="A70" s="646">
        <v>111</v>
      </c>
      <c r="B70" s="11" t="s">
        <v>312</v>
      </c>
      <c r="C70" s="11"/>
      <c r="D70" s="11"/>
      <c r="E70" s="11"/>
      <c r="F70" s="32"/>
      <c r="G70" s="32"/>
      <c r="H70" s="32"/>
      <c r="I70" s="32"/>
    </row>
    <row r="71" spans="1:6" ht="12.75">
      <c r="A71" s="203">
        <v>123</v>
      </c>
      <c r="B71" s="11" t="s">
        <v>313</v>
      </c>
      <c r="C71" s="11"/>
      <c r="D71" s="11"/>
      <c r="E71" s="11"/>
      <c r="F71" s="32"/>
    </row>
    <row r="72" spans="1:6" ht="12.75">
      <c r="A72" s="203">
        <v>147</v>
      </c>
      <c r="B72" s="11" t="s">
        <v>235</v>
      </c>
      <c r="C72" s="11"/>
      <c r="D72" s="11"/>
      <c r="E72" s="11"/>
      <c r="F72" s="32"/>
    </row>
    <row r="73" spans="1:6" ht="12.75">
      <c r="A73" s="203">
        <v>148</v>
      </c>
      <c r="B73" t="s">
        <v>237</v>
      </c>
      <c r="C73" s="11"/>
      <c r="D73" s="11"/>
      <c r="E73" s="11"/>
      <c r="F73" s="32"/>
    </row>
    <row r="74" spans="1:6" ht="12.75">
      <c r="A74" s="203">
        <v>149</v>
      </c>
      <c r="B74" t="s">
        <v>262</v>
      </c>
      <c r="C74" s="11"/>
      <c r="D74" s="11"/>
      <c r="E74" s="11"/>
      <c r="F74" s="32"/>
    </row>
    <row r="75" spans="1:2" ht="12.75">
      <c r="A75" s="24">
        <v>150</v>
      </c>
      <c r="B75" s="1" t="s">
        <v>311</v>
      </c>
    </row>
    <row r="76" spans="1:2" ht="12.75">
      <c r="A76" s="24">
        <v>151</v>
      </c>
      <c r="B76" t="s">
        <v>254</v>
      </c>
    </row>
    <row r="77" spans="1:2" ht="12.75">
      <c r="A77" s="24">
        <v>156</v>
      </c>
      <c r="B77" t="s">
        <v>274</v>
      </c>
    </row>
    <row r="78" spans="1:3" ht="12.75">
      <c r="A78" s="24">
        <v>158</v>
      </c>
      <c r="B78" s="267" t="s">
        <v>879</v>
      </c>
      <c r="C78" s="267"/>
    </row>
    <row r="79" spans="1:2" ht="12.75">
      <c r="A79" s="24">
        <v>159</v>
      </c>
      <c r="B79" t="s">
        <v>880</v>
      </c>
    </row>
    <row r="80" spans="1:3" ht="12.75">
      <c r="A80" s="24">
        <v>173</v>
      </c>
      <c r="B80" s="267" t="s">
        <v>881</v>
      </c>
      <c r="C80" s="267"/>
    </row>
    <row r="81" spans="1:2" ht="12.75">
      <c r="A81" s="24">
        <v>174</v>
      </c>
      <c r="B81" t="s">
        <v>324</v>
      </c>
    </row>
    <row r="82" spans="1:2" ht="12.75">
      <c r="A82" s="24">
        <v>180</v>
      </c>
      <c r="B82" t="s">
        <v>325</v>
      </c>
    </row>
    <row r="83" spans="1:2" ht="12.75">
      <c r="A83" s="24">
        <v>184</v>
      </c>
      <c r="B83" t="s">
        <v>327</v>
      </c>
    </row>
    <row r="84" spans="1:2" ht="12.75">
      <c r="A84" s="24">
        <v>186</v>
      </c>
      <c r="B84" t="s">
        <v>326</v>
      </c>
    </row>
    <row r="85" spans="1:2" ht="12.75">
      <c r="A85" s="24">
        <v>188</v>
      </c>
      <c r="B85" t="s">
        <v>382</v>
      </c>
    </row>
    <row r="86" spans="1:11" ht="12.75">
      <c r="A86" s="24">
        <v>198</v>
      </c>
      <c r="B86" s="21" t="s">
        <v>383</v>
      </c>
      <c r="C86" s="21"/>
      <c r="H86" s="21"/>
      <c r="I86" s="21"/>
      <c r="J86" s="21"/>
      <c r="K86" s="21"/>
    </row>
    <row r="87" spans="1:11" ht="12.75">
      <c r="A87" s="24">
        <v>211</v>
      </c>
      <c r="B87" s="21" t="s">
        <v>882</v>
      </c>
      <c r="C87" s="21"/>
      <c r="H87" s="21"/>
      <c r="I87" s="21"/>
      <c r="J87" s="21"/>
      <c r="K87" s="21"/>
    </row>
    <row r="88" spans="1:11" ht="12.75">
      <c r="A88" s="24">
        <v>237</v>
      </c>
      <c r="B88" s="21" t="s">
        <v>883</v>
      </c>
      <c r="C88" s="21"/>
      <c r="H88" s="21"/>
      <c r="I88" s="21"/>
      <c r="J88" s="21"/>
      <c r="K88" s="21"/>
    </row>
    <row r="89" spans="1:11" ht="12.75">
      <c r="A89" s="24">
        <v>251</v>
      </c>
      <c r="B89" s="21" t="s">
        <v>884</v>
      </c>
      <c r="C89" s="21"/>
      <c r="H89" s="21"/>
      <c r="I89" s="21"/>
      <c r="J89" s="21"/>
      <c r="K89" s="21"/>
    </row>
    <row r="90" spans="1:3" ht="12.75">
      <c r="A90" s="24">
        <v>254</v>
      </c>
      <c r="B90" s="54" t="s">
        <v>202</v>
      </c>
      <c r="C90" s="21"/>
    </row>
    <row r="91" ht="12.75">
      <c r="H91" s="21"/>
    </row>
    <row r="92" spans="4:8" ht="12.75">
      <c r="D92" s="21"/>
      <c r="E92" s="21"/>
      <c r="F92" s="21"/>
      <c r="H92" s="21"/>
    </row>
    <row r="93" spans="4:10" ht="12.75">
      <c r="D93" s="21"/>
      <c r="E93" s="21"/>
      <c r="H93" s="21"/>
      <c r="I93" s="21"/>
      <c r="J93" s="21"/>
    </row>
    <row r="94" spans="4:8" ht="12.75">
      <c r="D94" s="21"/>
      <c r="E94" s="21"/>
      <c r="H94" s="21"/>
    </row>
  </sheetData>
  <sheetProtection/>
  <mergeCells count="2">
    <mergeCell ref="B6:E6"/>
    <mergeCell ref="B7:E7"/>
  </mergeCells>
  <printOptions/>
  <pageMargins left="0.7874015748031497" right="0.7874015748031497" top="0.5905511811023623" bottom="0.7874015748031497" header="0.31496062992125984" footer="0.5118110236220472"/>
  <pageSetup fitToHeight="1" fitToWidth="1" horizontalDpi="600" verticalDpi="600" orientation="portrait" paperSize="9" scale="66" r:id="rId1"/>
  <headerFooter alignWithMargins="0">
    <oddFooter>&amp;L&amp;A&amp;R&amp;P</oddFooter>
  </headerFooter>
</worksheet>
</file>

<file path=xl/worksheets/sheet10.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00390625" defaultRowHeight="12.75"/>
  <cols>
    <col min="1" max="1" width="42.625" style="0" customWidth="1"/>
    <col min="2" max="2" width="7.50390625" style="0" customWidth="1"/>
    <col min="3" max="3" width="14.50390625" style="0" customWidth="1"/>
  </cols>
  <sheetData>
    <row r="1" spans="1:3" ht="17.25">
      <c r="A1" s="684" t="s">
        <v>886</v>
      </c>
      <c r="B1" s="267"/>
      <c r="C1" s="267"/>
    </row>
    <row r="2" ht="13.5" thickBot="1"/>
    <row r="3" spans="1:4" ht="15.75" thickBot="1">
      <c r="A3" s="685" t="s">
        <v>887</v>
      </c>
      <c r="B3" s="686" t="s">
        <v>888</v>
      </c>
      <c r="C3" s="687">
        <v>1680414.47</v>
      </c>
      <c r="D3" s="21"/>
    </row>
    <row r="4" spans="3:4" ht="12.75">
      <c r="C4" s="21"/>
      <c r="D4" s="21"/>
    </row>
    <row r="5" spans="1:4" ht="12.75">
      <c r="A5" t="s">
        <v>889</v>
      </c>
      <c r="C5" s="21"/>
      <c r="D5" s="21"/>
    </row>
    <row r="6" spans="1:4" ht="13.5" thickBot="1">
      <c r="A6" s="2" t="s">
        <v>890</v>
      </c>
      <c r="B6" s="2" t="s">
        <v>891</v>
      </c>
      <c r="C6" s="74">
        <v>3786800</v>
      </c>
      <c r="D6" s="21"/>
    </row>
    <row r="7" spans="1:5" ht="13.5" thickBot="1">
      <c r="A7" s="321" t="s">
        <v>287</v>
      </c>
      <c r="B7" s="322" t="s">
        <v>891</v>
      </c>
      <c r="C7" s="427">
        <f>SUM(C6:C6)</f>
        <v>3786800</v>
      </c>
      <c r="E7" s="75"/>
    </row>
    <row r="8" ht="12.75">
      <c r="C8" s="21"/>
    </row>
    <row r="9" spans="1:5" ht="12.75">
      <c r="A9" t="s">
        <v>892</v>
      </c>
      <c r="C9" s="21"/>
      <c r="E9" s="688"/>
    </row>
    <row r="10" spans="1:5" ht="12.75">
      <c r="A10" s="2" t="s">
        <v>893</v>
      </c>
      <c r="B10" s="2" t="s">
        <v>891</v>
      </c>
      <c r="C10" s="74">
        <v>84000</v>
      </c>
      <c r="E10" s="689"/>
    </row>
    <row r="11" spans="1:5" ht="12.75">
      <c r="A11" s="2" t="s">
        <v>894</v>
      </c>
      <c r="B11" s="2" t="s">
        <v>891</v>
      </c>
      <c r="C11" s="74">
        <v>5000</v>
      </c>
      <c r="E11" s="689"/>
    </row>
    <row r="12" spans="1:5" ht="12.75">
      <c r="A12" s="2" t="s">
        <v>28</v>
      </c>
      <c r="B12" s="2" t="s">
        <v>891</v>
      </c>
      <c r="C12" s="74">
        <v>196837.5</v>
      </c>
      <c r="E12" s="689"/>
    </row>
    <row r="13" spans="1:5" ht="12.75">
      <c r="A13" s="2" t="s">
        <v>38</v>
      </c>
      <c r="B13" s="2" t="s">
        <v>891</v>
      </c>
      <c r="C13" s="74">
        <v>4970.2</v>
      </c>
      <c r="E13" s="689"/>
    </row>
    <row r="14" spans="1:8" ht="12.75">
      <c r="A14" s="2" t="s">
        <v>895</v>
      </c>
      <c r="B14" s="2" t="s">
        <v>891</v>
      </c>
      <c r="C14" s="74">
        <v>1589742</v>
      </c>
      <c r="D14" s="21"/>
      <c r="E14" s="594"/>
      <c r="F14" s="690"/>
      <c r="G14" s="690"/>
      <c r="H14" s="690"/>
    </row>
    <row r="15" spans="1:8" ht="12.75">
      <c r="A15" s="2" t="s">
        <v>896</v>
      </c>
      <c r="B15" s="2" t="s">
        <v>891</v>
      </c>
      <c r="C15" s="74">
        <v>1442900</v>
      </c>
      <c r="D15" s="21"/>
      <c r="E15" s="594"/>
      <c r="F15" s="690"/>
      <c r="G15" s="691"/>
      <c r="H15" s="690"/>
    </row>
    <row r="16" spans="1:8" ht="12.75">
      <c r="A16" s="2" t="s">
        <v>897</v>
      </c>
      <c r="B16" s="2" t="s">
        <v>891</v>
      </c>
      <c r="C16" s="74">
        <v>12000</v>
      </c>
      <c r="D16" s="21"/>
      <c r="E16" s="594"/>
      <c r="F16" s="690"/>
      <c r="G16" s="691"/>
      <c r="H16" s="690"/>
    </row>
    <row r="17" spans="1:8" ht="12.75">
      <c r="A17" s="2" t="s">
        <v>898</v>
      </c>
      <c r="B17" s="2" t="s">
        <v>891</v>
      </c>
      <c r="C17" s="74">
        <v>3100</v>
      </c>
      <c r="D17" s="21"/>
      <c r="E17" s="594"/>
      <c r="F17" s="690"/>
      <c r="G17" s="691"/>
      <c r="H17" s="690"/>
    </row>
    <row r="18" spans="1:5" ht="13.5" thickBot="1">
      <c r="A18" s="2" t="s">
        <v>899</v>
      </c>
      <c r="B18" s="2" t="s">
        <v>891</v>
      </c>
      <c r="C18" s="74">
        <v>4840</v>
      </c>
      <c r="D18" s="21"/>
      <c r="E18" s="594"/>
    </row>
    <row r="19" spans="1:5" ht="13.5" thickBot="1">
      <c r="A19" s="321" t="s">
        <v>900</v>
      </c>
      <c r="B19" s="322" t="s">
        <v>891</v>
      </c>
      <c r="C19" s="427">
        <f>SUM(C10:C18)</f>
        <v>3343389.7</v>
      </c>
      <c r="D19" s="21"/>
      <c r="E19" s="21"/>
    </row>
    <row r="20" spans="3:5" ht="13.5" thickBot="1">
      <c r="C20" s="21"/>
      <c r="E20" s="21"/>
    </row>
    <row r="21" spans="1:5" ht="15.75" thickBot="1">
      <c r="A21" s="685" t="s">
        <v>901</v>
      </c>
      <c r="B21" s="686" t="s">
        <v>891</v>
      </c>
      <c r="C21" s="687">
        <f>SUM(C3+C7)-C19</f>
        <v>2123824.7699999996</v>
      </c>
      <c r="E21" s="692"/>
    </row>
    <row r="22" spans="1:5" ht="15">
      <c r="A22" s="693"/>
      <c r="B22" s="693"/>
      <c r="C22" s="694"/>
      <c r="E22" s="98"/>
    </row>
    <row r="23" spans="1:5" ht="15">
      <c r="A23" s="693"/>
      <c r="B23" s="693"/>
      <c r="C23" s="695"/>
      <c r="D23" s="21"/>
      <c r="E23" s="98"/>
    </row>
    <row r="24" spans="1:5" ht="15">
      <c r="A24" s="693"/>
      <c r="B24" s="693"/>
      <c r="C24" s="694"/>
      <c r="E24" s="98"/>
    </row>
    <row r="25" spans="1:5" ht="15">
      <c r="A25" s="693"/>
      <c r="B25" s="693"/>
      <c r="C25" s="694"/>
      <c r="E25" s="98"/>
    </row>
    <row r="26" spans="1:5" ht="15">
      <c r="A26" s="693"/>
      <c r="B26" s="693"/>
      <c r="C26" s="694"/>
      <c r="E26" s="98"/>
    </row>
    <row r="27" spans="1:5" ht="15">
      <c r="A27" s="693"/>
      <c r="B27" s="693"/>
      <c r="C27" s="695"/>
      <c r="D27" s="21"/>
      <c r="E27" s="692"/>
    </row>
    <row r="28" spans="1:3" ht="17.25">
      <c r="A28" s="696" t="s">
        <v>902</v>
      </c>
      <c r="B28" s="693"/>
      <c r="C28" s="695"/>
    </row>
    <row r="29" spans="1:3" ht="15.75" thickBot="1">
      <c r="A29" s="693"/>
      <c r="B29" s="693"/>
      <c r="C29" s="694"/>
    </row>
    <row r="30" spans="1:3" ht="15.75" thickBot="1">
      <c r="A30" s="697" t="s">
        <v>887</v>
      </c>
      <c r="B30" s="686" t="s">
        <v>888</v>
      </c>
      <c r="C30" s="698">
        <v>26600</v>
      </c>
    </row>
    <row r="32" ht="12.75">
      <c r="A32" t="s">
        <v>889</v>
      </c>
    </row>
    <row r="33" spans="1:3" ht="13.5" thickBot="1">
      <c r="A33" s="6" t="s">
        <v>890</v>
      </c>
      <c r="B33" s="6" t="s">
        <v>891</v>
      </c>
      <c r="C33" s="247">
        <v>60000</v>
      </c>
    </row>
    <row r="34" spans="1:3" ht="13.5" thickBot="1">
      <c r="A34" s="321" t="s">
        <v>287</v>
      </c>
      <c r="B34" s="322" t="s">
        <v>891</v>
      </c>
      <c r="C34" s="427">
        <f>SUM(C33:C33)</f>
        <v>60000</v>
      </c>
    </row>
    <row r="36" ht="12.75">
      <c r="A36" t="s">
        <v>892</v>
      </c>
    </row>
    <row r="37" spans="1:3" ht="12.75">
      <c r="A37" s="2" t="s">
        <v>903</v>
      </c>
      <c r="B37" s="2" t="s">
        <v>891</v>
      </c>
      <c r="C37" s="245">
        <v>14350</v>
      </c>
    </row>
    <row r="38" spans="1:3" ht="13.5" thickBot="1">
      <c r="A38" s="6" t="s">
        <v>904</v>
      </c>
      <c r="B38" s="6" t="s">
        <v>891</v>
      </c>
      <c r="C38" s="247">
        <v>40950</v>
      </c>
    </row>
    <row r="39" spans="1:3" ht="13.5" thickBot="1">
      <c r="A39" s="321" t="s">
        <v>900</v>
      </c>
      <c r="B39" s="322" t="s">
        <v>891</v>
      </c>
      <c r="C39" s="427">
        <f>SUM(C37:C38)</f>
        <v>55300</v>
      </c>
    </row>
    <row r="40" ht="13.5" thickBot="1"/>
    <row r="41" spans="1:3" ht="15.75" thickBot="1">
      <c r="A41" s="697" t="s">
        <v>901</v>
      </c>
      <c r="B41" s="686" t="s">
        <v>891</v>
      </c>
      <c r="C41" s="687">
        <f>SUM(C30+C34)-C39</f>
        <v>31300</v>
      </c>
    </row>
  </sheetData>
  <sheetProtection/>
  <printOptions/>
  <pageMargins left="0.7086614173228347" right="0.7086614173228347" top="0.7874015748031497" bottom="0.7874015748031497" header="0.31496062992125984" footer="0.31496062992125984"/>
  <pageSetup horizontalDpi="600" verticalDpi="600" orientation="portrait" r:id="rId1"/>
  <headerFooter>
    <oddFooter>&amp;R&amp;P</oddFooter>
  </headerFooter>
</worksheet>
</file>

<file path=xl/worksheets/sheet11.xml><?xml version="1.0" encoding="utf-8"?>
<worksheet xmlns="http://schemas.openxmlformats.org/spreadsheetml/2006/main" xmlns:r="http://schemas.openxmlformats.org/officeDocument/2006/relationships">
  <dimension ref="A1:G28"/>
  <sheetViews>
    <sheetView workbookViewId="0" topLeftCell="A1">
      <selection activeCell="A9" sqref="A9"/>
    </sheetView>
  </sheetViews>
  <sheetFormatPr defaultColWidth="9.00390625" defaultRowHeight="12.75"/>
  <cols>
    <col min="1" max="1" width="31.625" style="0" customWidth="1"/>
    <col min="2" max="2" width="4.875" style="0" customWidth="1"/>
    <col min="3" max="3" width="15.625" style="0" customWidth="1"/>
  </cols>
  <sheetData>
    <row r="1" spans="1:3" ht="17.25">
      <c r="A1" s="684" t="s">
        <v>905</v>
      </c>
      <c r="B1" s="684"/>
      <c r="C1" s="684"/>
    </row>
    <row r="2" ht="7.5" customHeight="1" thickBot="1"/>
    <row r="3" spans="1:4" ht="15.75" thickBot="1">
      <c r="A3" s="685" t="s">
        <v>887</v>
      </c>
      <c r="B3" s="686" t="s">
        <v>888</v>
      </c>
      <c r="C3" s="687">
        <v>14514986.99</v>
      </c>
      <c r="D3" s="21"/>
    </row>
    <row r="4" ht="12.75">
      <c r="D4" s="21"/>
    </row>
    <row r="5" spans="1:4" ht="13.5" thickBot="1">
      <c r="A5" t="s">
        <v>889</v>
      </c>
      <c r="D5" s="21"/>
    </row>
    <row r="6" spans="1:5" ht="12.75">
      <c r="A6" s="699" t="s">
        <v>906</v>
      </c>
      <c r="B6" s="76" t="s">
        <v>891</v>
      </c>
      <c r="C6" s="700">
        <v>5390.61</v>
      </c>
      <c r="D6" s="21"/>
      <c r="E6" s="701"/>
    </row>
    <row r="7" spans="1:4" ht="12.75">
      <c r="A7" s="702" t="s">
        <v>907</v>
      </c>
      <c r="B7" s="2" t="s">
        <v>891</v>
      </c>
      <c r="C7" s="524">
        <v>1040000</v>
      </c>
      <c r="D7" s="21"/>
    </row>
    <row r="8" spans="1:4" ht="12.75">
      <c r="A8" s="702" t="s">
        <v>908</v>
      </c>
      <c r="B8" s="3" t="s">
        <v>891</v>
      </c>
      <c r="C8" s="524">
        <v>2400000</v>
      </c>
      <c r="D8" s="21"/>
    </row>
    <row r="9" spans="1:7" ht="13.5" thickBot="1">
      <c r="A9" s="702" t="s">
        <v>928</v>
      </c>
      <c r="B9" s="3" t="s">
        <v>891</v>
      </c>
      <c r="C9" s="703">
        <v>150000</v>
      </c>
      <c r="D9" s="21"/>
      <c r="E9" s="21"/>
      <c r="F9" s="21"/>
      <c r="G9" s="21"/>
    </row>
    <row r="10" spans="1:5" ht="13.5" thickBot="1">
      <c r="A10" s="704" t="s">
        <v>287</v>
      </c>
      <c r="B10" s="599" t="s">
        <v>891</v>
      </c>
      <c r="C10" s="427">
        <f>SUM(C6:C9)</f>
        <v>3595390.61</v>
      </c>
      <c r="D10" s="21"/>
      <c r="E10" s="21"/>
    </row>
    <row r="11" spans="3:4" ht="12.75">
      <c r="C11" s="21"/>
      <c r="D11" s="21"/>
    </row>
    <row r="12" spans="1:4" ht="13.5" thickBot="1">
      <c r="A12" t="s">
        <v>892</v>
      </c>
      <c r="C12" s="21"/>
      <c r="D12" s="21"/>
    </row>
    <row r="13" spans="1:4" ht="12.75">
      <c r="A13" s="699" t="s">
        <v>909</v>
      </c>
      <c r="B13" s="76" t="s">
        <v>891</v>
      </c>
      <c r="C13" s="700">
        <v>1891512.03</v>
      </c>
      <c r="D13" s="21" t="s">
        <v>910</v>
      </c>
    </row>
    <row r="14" spans="1:4" ht="12.75">
      <c r="A14" s="702" t="s">
        <v>911</v>
      </c>
      <c r="B14" s="2" t="s">
        <v>891</v>
      </c>
      <c r="C14" s="524">
        <v>86787</v>
      </c>
      <c r="D14" s="21" t="s">
        <v>912</v>
      </c>
    </row>
    <row r="15" spans="1:4" ht="12.75">
      <c r="A15" s="702" t="s">
        <v>913</v>
      </c>
      <c r="B15" s="2" t="s">
        <v>891</v>
      </c>
      <c r="C15" s="524">
        <v>1113213</v>
      </c>
      <c r="D15" s="21" t="s">
        <v>914</v>
      </c>
    </row>
    <row r="16" spans="1:4" ht="12.75">
      <c r="A16" s="705" t="s">
        <v>915</v>
      </c>
      <c r="B16" s="2" t="s">
        <v>891</v>
      </c>
      <c r="C16" s="524">
        <v>2000000</v>
      </c>
      <c r="D16" t="s">
        <v>916</v>
      </c>
    </row>
    <row r="17" spans="1:4" ht="12.75">
      <c r="A17" s="706" t="s">
        <v>917</v>
      </c>
      <c r="B17" s="2" t="s">
        <v>891</v>
      </c>
      <c r="C17" s="524">
        <v>2231628.41</v>
      </c>
      <c r="D17" t="s">
        <v>918</v>
      </c>
    </row>
    <row r="18" spans="1:3" ht="12.75">
      <c r="A18" s="702" t="s">
        <v>900</v>
      </c>
      <c r="B18" s="2" t="s">
        <v>891</v>
      </c>
      <c r="C18" s="707">
        <f>SUM(C13:C17)</f>
        <v>7323140.44</v>
      </c>
    </row>
    <row r="19" spans="1:5" ht="13.5" thickBot="1">
      <c r="A19" s="617" t="s">
        <v>919</v>
      </c>
      <c r="B19" s="6" t="s">
        <v>891</v>
      </c>
      <c r="C19" s="703">
        <v>697.5</v>
      </c>
      <c r="E19" s="701"/>
    </row>
    <row r="20" spans="1:3" ht="13.5" thickBot="1">
      <c r="A20" s="704" t="s">
        <v>920</v>
      </c>
      <c r="B20" s="598" t="s">
        <v>891</v>
      </c>
      <c r="C20" s="427">
        <f>SUM(C18:C19)</f>
        <v>7323837.94</v>
      </c>
    </row>
    <row r="21" ht="13.5" thickBot="1">
      <c r="C21" s="21"/>
    </row>
    <row r="22" spans="1:7" ht="15.75" thickBot="1">
      <c r="A22" s="685" t="s">
        <v>901</v>
      </c>
      <c r="B22" s="686" t="s">
        <v>891</v>
      </c>
      <c r="C22" s="687">
        <f>SUM(C3+C10)-C20</f>
        <v>10786539.66</v>
      </c>
      <c r="E22" s="21"/>
      <c r="G22" s="701"/>
    </row>
    <row r="23" ht="3.75" customHeight="1">
      <c r="C23" s="21"/>
    </row>
    <row r="24" spans="1:7" ht="15" customHeight="1">
      <c r="A24" s="742" t="s">
        <v>921</v>
      </c>
      <c r="B24" s="742"/>
      <c r="C24" s="742"/>
      <c r="D24" s="742"/>
      <c r="E24" s="742"/>
      <c r="F24" s="742"/>
      <c r="G24" s="742"/>
    </row>
    <row r="25" spans="1:7" ht="13.5" customHeight="1">
      <c r="A25" s="742" t="s">
        <v>922</v>
      </c>
      <c r="B25" s="742"/>
      <c r="C25" s="742"/>
      <c r="D25" s="742"/>
      <c r="E25" s="742"/>
      <c r="F25" s="742"/>
      <c r="G25" s="742"/>
    </row>
    <row r="26" spans="1:7" ht="14.25" customHeight="1">
      <c r="A26" s="742" t="s">
        <v>923</v>
      </c>
      <c r="B26" s="742"/>
      <c r="C26" s="742"/>
      <c r="D26" s="742"/>
      <c r="E26" s="742"/>
      <c r="F26" s="742"/>
      <c r="G26" s="742"/>
    </row>
    <row r="27" spans="1:7" ht="12.75">
      <c r="A27" s="21" t="s">
        <v>924</v>
      </c>
      <c r="B27" s="21"/>
      <c r="C27" s="21"/>
      <c r="D27" s="21"/>
      <c r="E27" s="21"/>
      <c r="F27" s="21"/>
      <c r="G27" s="21"/>
    </row>
    <row r="28" spans="1:7" ht="14.25" customHeight="1">
      <c r="A28" s="742" t="s">
        <v>925</v>
      </c>
      <c r="B28" s="742"/>
      <c r="C28" s="742"/>
      <c r="D28" s="742"/>
      <c r="E28" s="742"/>
      <c r="F28" s="742"/>
      <c r="G28" s="742"/>
    </row>
  </sheetData>
  <sheetProtection/>
  <mergeCells count="4">
    <mergeCell ref="A24:G24"/>
    <mergeCell ref="A25:G25"/>
    <mergeCell ref="A26:G26"/>
    <mergeCell ref="A28:G28"/>
  </mergeCells>
  <printOptions/>
  <pageMargins left="0.7" right="0.7" top="0.787401575" bottom="0.787401575" header="0.3" footer="0.3"/>
  <pageSetup horizontalDpi="600" verticalDpi="600" orientation="portrait" r:id="rId1"/>
  <headerFooter>
    <oddFooter>&amp;R&amp;P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42">
      <selection activeCell="O77" sqref="O77"/>
    </sheetView>
  </sheetViews>
  <sheetFormatPr defaultColWidth="9.00390625" defaultRowHeight="12.75"/>
  <cols>
    <col min="1" max="1" width="3.375" style="0" customWidth="1"/>
    <col min="2" max="2" width="44.375" style="0" customWidth="1"/>
    <col min="3" max="3" width="9.875" style="0" customWidth="1"/>
    <col min="4" max="4" width="10.00390625" style="0" customWidth="1"/>
    <col min="5" max="5" width="17.50390625" style="0" customWidth="1"/>
    <col min="6" max="6" width="7.00390625" style="0" customWidth="1"/>
    <col min="7" max="7" width="6.875" style="0" customWidth="1"/>
  </cols>
  <sheetData>
    <row r="1" spans="1:5" ht="12.75">
      <c r="A1" s="1" t="s">
        <v>844</v>
      </c>
      <c r="C1" s="1"/>
      <c r="D1" s="1"/>
      <c r="E1" s="1"/>
    </row>
    <row r="2" spans="1:5" ht="12.75">
      <c r="A2" s="1"/>
      <c r="C2" s="21"/>
      <c r="D2" s="21"/>
      <c r="E2" s="21"/>
    </row>
    <row r="3" spans="1:3" ht="13.5" thickBot="1">
      <c r="A3" s="1"/>
      <c r="B3" s="743" t="s">
        <v>210</v>
      </c>
      <c r="C3" s="743"/>
    </row>
    <row r="4" spans="1:7" ht="14.25" customHeight="1" thickBot="1">
      <c r="A4" s="9"/>
      <c r="B4" s="42" t="s">
        <v>137</v>
      </c>
      <c r="C4" s="19" t="s">
        <v>247</v>
      </c>
      <c r="D4" s="19" t="s">
        <v>248</v>
      </c>
      <c r="E4" s="19" t="s">
        <v>249</v>
      </c>
      <c r="F4" s="206" t="s">
        <v>250</v>
      </c>
      <c r="G4" s="206" t="s">
        <v>251</v>
      </c>
    </row>
    <row r="5" spans="1:7" ht="12.75">
      <c r="A5" s="534" t="s">
        <v>78</v>
      </c>
      <c r="B5" s="529" t="s">
        <v>27</v>
      </c>
      <c r="C5" s="234">
        <f>'Kancelář starosty'!G12</f>
        <v>5300</v>
      </c>
      <c r="D5" s="60">
        <f>'Kancelář starosty'!H12</f>
        <v>5360</v>
      </c>
      <c r="E5" s="236">
        <f>'Kancelář starosty'!I12</f>
        <v>3551.9799999999996</v>
      </c>
      <c r="F5" s="238">
        <f aca="true" t="shared" si="0" ref="F5:F60">E5/C5%</f>
        <v>67.01849056603773</v>
      </c>
      <c r="G5" s="243">
        <f aca="true" t="shared" si="1" ref="G5:G60">E5/D5%</f>
        <v>66.26828358208954</v>
      </c>
    </row>
    <row r="6" spans="1:7" ht="12.75">
      <c r="A6" s="535"/>
      <c r="B6" s="530" t="s">
        <v>64</v>
      </c>
      <c r="C6" s="235">
        <f>'Kancelář starosty'!G23</f>
        <v>8565</v>
      </c>
      <c r="D6" s="61">
        <f>'Kancelář starosty'!H23</f>
        <v>8475</v>
      </c>
      <c r="E6" s="237">
        <f>'Kancelář starosty'!I23</f>
        <v>8361.57</v>
      </c>
      <c r="F6" s="85">
        <f t="shared" si="0"/>
        <v>97.62486865148861</v>
      </c>
      <c r="G6" s="244">
        <f t="shared" si="1"/>
        <v>98.66159292035398</v>
      </c>
    </row>
    <row r="7" spans="1:7" ht="12.75">
      <c r="A7" s="535"/>
      <c r="B7" s="530" t="s">
        <v>65</v>
      </c>
      <c r="C7" s="235">
        <f>'Kancelář starosty'!G35</f>
        <v>148</v>
      </c>
      <c r="D7" s="61">
        <f>'Kancelář starosty'!H35</f>
        <v>148</v>
      </c>
      <c r="E7" s="237">
        <f>'Kancelář starosty'!I35</f>
        <v>29.73</v>
      </c>
      <c r="F7" s="85">
        <f t="shared" si="0"/>
        <v>20.08783783783784</v>
      </c>
      <c r="G7" s="244">
        <f t="shared" si="1"/>
        <v>20.08783783783784</v>
      </c>
    </row>
    <row r="8" spans="1:7" ht="12.75">
      <c r="A8" s="535" t="s">
        <v>79</v>
      </c>
      <c r="B8" s="533" t="s">
        <v>538</v>
      </c>
      <c r="C8" s="235">
        <f>'MS Zelený'!G9</f>
        <v>130</v>
      </c>
      <c r="D8" s="61">
        <f>'MS Zelený'!H9</f>
        <v>137.7</v>
      </c>
      <c r="E8" s="237">
        <f>'MS Zelený'!I9</f>
        <v>99.4</v>
      </c>
      <c r="F8" s="85">
        <f t="shared" si="0"/>
        <v>76.46153846153847</v>
      </c>
      <c r="G8" s="244">
        <f t="shared" si="1"/>
        <v>72.18591140159769</v>
      </c>
    </row>
    <row r="9" spans="1:7" ht="13.5" customHeight="1">
      <c r="A9" s="535" t="s">
        <v>228</v>
      </c>
      <c r="B9" s="530" t="s">
        <v>494</v>
      </c>
      <c r="C9" s="235">
        <f>'MS RNDr. Plesníková'!G8</f>
        <v>130</v>
      </c>
      <c r="D9" s="61">
        <f>'MS RNDr. Plesníková'!H8</f>
        <v>210</v>
      </c>
      <c r="E9" s="237">
        <f>'MS RNDr. Plesníková'!I8</f>
        <v>140.63</v>
      </c>
      <c r="F9" s="85">
        <f t="shared" si="0"/>
        <v>108.17692307692307</v>
      </c>
      <c r="G9" s="244">
        <f t="shared" si="1"/>
        <v>66.96666666666667</v>
      </c>
    </row>
    <row r="10" spans="1:7" ht="13.5" customHeight="1">
      <c r="A10" s="535" t="s">
        <v>80</v>
      </c>
      <c r="B10" s="530" t="s">
        <v>496</v>
      </c>
      <c r="C10" s="235">
        <f>'Místostarosta Zeman'!G9</f>
        <v>130</v>
      </c>
      <c r="D10" s="61">
        <f>'Místostarosta Zeman'!H9</f>
        <v>130</v>
      </c>
      <c r="E10" s="237">
        <f>'Místostarosta Zeman'!I9</f>
        <v>91.56</v>
      </c>
      <c r="F10" s="85">
        <f t="shared" si="0"/>
        <v>70.43076923076923</v>
      </c>
      <c r="G10" s="244">
        <f t="shared" si="1"/>
        <v>70.43076923076923</v>
      </c>
    </row>
    <row r="11" spans="1:7" ht="12.75">
      <c r="A11" s="535" t="s">
        <v>264</v>
      </c>
      <c r="B11" s="530" t="s">
        <v>399</v>
      </c>
      <c r="C11" s="235">
        <f>'Kancelář tajemníka úřadu'!G9</f>
        <v>2256.5</v>
      </c>
      <c r="D11" s="61">
        <f>'Kancelář tajemníka úřadu'!H9</f>
        <v>2261.5</v>
      </c>
      <c r="E11" s="237">
        <f>'Kancelář tajemníka úřadu'!I9</f>
        <v>63.8</v>
      </c>
      <c r="F11" s="85">
        <f t="shared" si="0"/>
        <v>2.8273875470861953</v>
      </c>
      <c r="G11" s="244">
        <f t="shared" si="1"/>
        <v>2.82113641388459</v>
      </c>
    </row>
    <row r="12" spans="1:7" ht="12.75">
      <c r="A12" s="535"/>
      <c r="B12" s="530" t="s">
        <v>403</v>
      </c>
      <c r="C12" s="235">
        <f>'Kancelář tajemníka úřadu'!G21</f>
        <v>840</v>
      </c>
      <c r="D12" s="61">
        <f>'Kancelář tajemníka úřadu'!H21</f>
        <v>1436.7</v>
      </c>
      <c r="E12" s="237">
        <f>'Kancelář tajemníka úřadu'!I21</f>
        <v>215.99</v>
      </c>
      <c r="F12" s="85">
        <f t="shared" si="0"/>
        <v>25.71309523809524</v>
      </c>
      <c r="G12" s="244">
        <f t="shared" si="1"/>
        <v>15.03375791744971</v>
      </c>
    </row>
    <row r="13" spans="1:7" ht="12.75">
      <c r="A13" s="535"/>
      <c r="B13" s="530" t="s">
        <v>402</v>
      </c>
      <c r="C13" s="235">
        <f>'Kancelář tajemníka úřadu'!G31</f>
        <v>160</v>
      </c>
      <c r="D13" s="61">
        <f>'Kancelář tajemníka úřadu'!H31</f>
        <v>160</v>
      </c>
      <c r="E13" s="237">
        <f>'Kancelář tajemníka úřadu'!I31</f>
        <v>28.55</v>
      </c>
      <c r="F13" s="85">
        <f t="shared" si="0"/>
        <v>17.84375</v>
      </c>
      <c r="G13" s="244">
        <f t="shared" si="1"/>
        <v>17.84375</v>
      </c>
    </row>
    <row r="14" spans="1:7" ht="12.75">
      <c r="A14" s="535"/>
      <c r="B14" s="530" t="s">
        <v>106</v>
      </c>
      <c r="C14" s="235">
        <f>'Kancelář tajemníka úřadu'!G47</f>
        <v>3786.8</v>
      </c>
      <c r="D14" s="61">
        <f>'Kancelář tajemníka úřadu'!H47</f>
        <v>5467.2</v>
      </c>
      <c r="E14" s="237">
        <f>'Kancelář tajemníka úřadu'!I47</f>
        <v>3343.3900000000003</v>
      </c>
      <c r="F14" s="85">
        <f t="shared" si="0"/>
        <v>88.29064117460653</v>
      </c>
      <c r="G14" s="244">
        <f t="shared" si="1"/>
        <v>61.15360696517414</v>
      </c>
    </row>
    <row r="15" spans="1:7" ht="12.75">
      <c r="A15" s="535"/>
      <c r="B15" s="530" t="s">
        <v>240</v>
      </c>
      <c r="C15" s="235">
        <f>'Kancelář tajemníka úřadu'!G63</f>
        <v>1770.2</v>
      </c>
      <c r="D15" s="61">
        <f>'Kancelář tajemníka úřadu'!H63</f>
        <v>2132.2</v>
      </c>
      <c r="E15" s="237">
        <f>'Kancelář tajemníka úřadu'!I63</f>
        <v>1656.7100000000003</v>
      </c>
      <c r="F15" s="85">
        <f t="shared" si="0"/>
        <v>93.58886001581743</v>
      </c>
      <c r="G15" s="244">
        <f t="shared" si="1"/>
        <v>77.69955914079357</v>
      </c>
    </row>
    <row r="16" spans="1:7" ht="12.75">
      <c r="A16" s="535"/>
      <c r="B16" s="530" t="s">
        <v>241</v>
      </c>
      <c r="C16" s="235">
        <f>'Kancelář tajemníka úřadu'!G104</f>
        <v>151640</v>
      </c>
      <c r="D16" s="61">
        <f>'Kancelář tajemníka úřadu'!H104</f>
        <v>162028.4</v>
      </c>
      <c r="E16" s="237">
        <f>'Kancelář tajemníka úřadu'!I104</f>
        <v>152819.07000000004</v>
      </c>
      <c r="F16" s="85">
        <f t="shared" si="0"/>
        <v>100.77754550250596</v>
      </c>
      <c r="G16" s="244">
        <f t="shared" si="1"/>
        <v>94.31622480997162</v>
      </c>
    </row>
    <row r="17" spans="1:7" ht="12.75">
      <c r="A17" s="535"/>
      <c r="B17" s="530" t="s">
        <v>343</v>
      </c>
      <c r="C17" s="235">
        <f>'Kancelář tajemníka úřadu'!G144</f>
        <v>695</v>
      </c>
      <c r="D17" s="61">
        <f>'Kancelář tajemníka úřadu'!H144</f>
        <v>1235</v>
      </c>
      <c r="E17" s="237">
        <f>'Kancelář tajemníka úřadu'!I144</f>
        <v>1217.9199999999998</v>
      </c>
      <c r="F17" s="85">
        <f t="shared" si="0"/>
        <v>175.24028776978415</v>
      </c>
      <c r="G17" s="244">
        <f t="shared" si="1"/>
        <v>98.61700404858298</v>
      </c>
    </row>
    <row r="18" spans="1:7" ht="12.75">
      <c r="A18" s="535"/>
      <c r="B18" s="530" t="s">
        <v>588</v>
      </c>
      <c r="C18" s="235">
        <f>'Proj. Cesta k dalš.rozvoji P13'!G40</f>
        <v>0</v>
      </c>
      <c r="D18" s="61">
        <f>'Proj. Cesta k dalš.rozvoji P13'!H40</f>
        <v>2138.8</v>
      </c>
      <c r="E18" s="237">
        <f>'Proj. Cesta k dalš.rozvoji P13'!I40</f>
        <v>1671.7699999999998</v>
      </c>
      <c r="F18" s="85">
        <v>0</v>
      </c>
      <c r="G18" s="244">
        <f t="shared" si="1"/>
        <v>78.16392369553019</v>
      </c>
    </row>
    <row r="19" spans="1:7" ht="12.75">
      <c r="A19" s="535"/>
      <c r="B19" s="530" t="s">
        <v>550</v>
      </c>
      <c r="C19" s="235">
        <f>'Proj.Využití inovačních řešení'!G38</f>
        <v>0</v>
      </c>
      <c r="D19" s="61">
        <f>'Proj.Využití inovačních řešení'!H38</f>
        <v>342.09999999999997</v>
      </c>
      <c r="E19" s="237">
        <f>'Proj.Využití inovačních řešení'!I38</f>
        <v>307.11</v>
      </c>
      <c r="F19" s="85">
        <v>0</v>
      </c>
      <c r="G19" s="244">
        <f t="shared" si="1"/>
        <v>89.77199649225373</v>
      </c>
    </row>
    <row r="20" spans="1:7" ht="12.75">
      <c r="A20" s="535"/>
      <c r="B20" s="530" t="s">
        <v>645</v>
      </c>
      <c r="C20" s="235">
        <f>'Volby do Senátu ČR'!G38</f>
        <v>0</v>
      </c>
      <c r="D20" s="61">
        <f>'Plán udrž.měst.mobility MČ  '!H37</f>
        <v>944.3</v>
      </c>
      <c r="E20" s="237">
        <f>'Plán udrž.měst.mobility MČ  '!I37</f>
        <v>144.04999999999998</v>
      </c>
      <c r="F20" s="85">
        <v>0</v>
      </c>
      <c r="G20" s="244">
        <f t="shared" si="1"/>
        <v>15.25468601080165</v>
      </c>
    </row>
    <row r="21" spans="1:7" ht="12.75">
      <c r="A21" s="535" t="s">
        <v>265</v>
      </c>
      <c r="B21" s="530" t="s">
        <v>711</v>
      </c>
      <c r="C21" s="235">
        <f>'Volby do Senátu ČR'!G30</f>
        <v>0</v>
      </c>
      <c r="D21" s="61">
        <f>'Volby do Senátu ČR'!H30</f>
        <v>3683.7</v>
      </c>
      <c r="E21" s="237">
        <f>'Volby do Senátu ČR'!I30</f>
        <v>3207.429999999999</v>
      </c>
      <c r="F21" s="85">
        <v>0</v>
      </c>
      <c r="G21" s="244">
        <f t="shared" si="1"/>
        <v>87.07087982191815</v>
      </c>
    </row>
    <row r="22" spans="1:7" ht="12.75">
      <c r="A22" s="535" t="s">
        <v>267</v>
      </c>
      <c r="B22" s="533" t="s">
        <v>348</v>
      </c>
      <c r="C22" s="235">
        <f>'Agenda 21 '!G9</f>
        <v>230</v>
      </c>
      <c r="D22" s="61">
        <f>'Agenda 21 '!H9</f>
        <v>230</v>
      </c>
      <c r="E22" s="237">
        <f>'Agenda 21 '!I9</f>
        <v>140.01</v>
      </c>
      <c r="F22" s="85">
        <f t="shared" si="0"/>
        <v>60.87391304347826</v>
      </c>
      <c r="G22" s="244">
        <f t="shared" si="1"/>
        <v>60.87391304347826</v>
      </c>
    </row>
    <row r="23" spans="1:7" ht="12.75">
      <c r="A23" s="535" t="s">
        <v>268</v>
      </c>
      <c r="B23" s="530" t="s">
        <v>541</v>
      </c>
      <c r="C23" s="235">
        <f>'Výbory a komise, uvol. radní'!G6+'Výbory a komise, uvol. radní'!G14</f>
        <v>128</v>
      </c>
      <c r="D23" s="61">
        <f>'Výbory a komise, uvol. radní'!H6+'Výbory a komise, uvol. radní'!H14</f>
        <v>128</v>
      </c>
      <c r="E23" s="325">
        <f>'Výbory a komise, uvol. radní'!I6+'Výbory a komise, uvol. radní'!I14</f>
        <v>116.54</v>
      </c>
      <c r="F23" s="85">
        <f t="shared" si="0"/>
        <v>91.046875</v>
      </c>
      <c r="G23" s="244">
        <f t="shared" si="1"/>
        <v>91.046875</v>
      </c>
    </row>
    <row r="24" spans="1:7" ht="12.75">
      <c r="A24" s="535" t="s">
        <v>528</v>
      </c>
      <c r="B24" s="531" t="s">
        <v>169</v>
      </c>
      <c r="C24" s="235">
        <f>'Oblast kult.,tělov. a sport.č.'!G26</f>
        <v>1300</v>
      </c>
      <c r="D24" s="61">
        <f>'Oblast kult.,tělov. a sport.č.'!H26</f>
        <v>3078</v>
      </c>
      <c r="E24" s="237">
        <f>'Oblast kult.,tělov. a sport.č.'!I26</f>
        <v>2661.9</v>
      </c>
      <c r="F24" s="85">
        <f t="shared" si="0"/>
        <v>204.76153846153846</v>
      </c>
      <c r="G24" s="244">
        <f t="shared" si="1"/>
        <v>86.48148148148148</v>
      </c>
    </row>
    <row r="25" spans="1:7" ht="12.75">
      <c r="A25" s="535" t="s">
        <v>136</v>
      </c>
      <c r="B25" s="531" t="s">
        <v>357</v>
      </c>
      <c r="C25" s="235">
        <f>'Neinvest.rezerv.z VHP'!G5</f>
        <v>0</v>
      </c>
      <c r="D25" s="61">
        <f>'Neinvest.rezerv.z VHP'!H5</f>
        <v>9817</v>
      </c>
      <c r="E25" s="237">
        <f>'Neinvest.rezerv.z VHP'!I5</f>
        <v>0</v>
      </c>
      <c r="F25" s="85">
        <v>0</v>
      </c>
      <c r="G25" s="244">
        <f t="shared" si="1"/>
        <v>0</v>
      </c>
    </row>
    <row r="26" spans="1:7" ht="12.75">
      <c r="A26" s="535" t="s">
        <v>40</v>
      </c>
      <c r="B26" s="530" t="s">
        <v>154</v>
      </c>
      <c r="C26" s="235">
        <f>'Odbor ekonomický'!G16</f>
        <v>4100</v>
      </c>
      <c r="D26" s="61">
        <f>'Odbor ekonomický'!H16</f>
        <v>4533.2</v>
      </c>
      <c r="E26" s="237">
        <f>'Odbor ekonomický'!I16</f>
        <v>3658.0699999999997</v>
      </c>
      <c r="F26" s="85">
        <f t="shared" si="0"/>
        <v>89.22121951219512</v>
      </c>
      <c r="G26" s="244">
        <f t="shared" si="1"/>
        <v>80.69509397335214</v>
      </c>
    </row>
    <row r="27" spans="1:7" ht="12.75">
      <c r="A27" s="535" t="s">
        <v>291</v>
      </c>
      <c r="B27" s="530" t="s">
        <v>746</v>
      </c>
      <c r="C27" s="235">
        <f>'Covid - 19'!G47</f>
        <v>0</v>
      </c>
      <c r="D27" s="235">
        <f>'Covid - 19'!H47</f>
        <v>19096.1</v>
      </c>
      <c r="E27" s="237">
        <f>'Covid - 19'!I47</f>
        <v>12582.860000000002</v>
      </c>
      <c r="F27" s="85">
        <v>0</v>
      </c>
      <c r="G27" s="244">
        <f t="shared" si="1"/>
        <v>65.8923026167647</v>
      </c>
    </row>
    <row r="28" spans="1:7" ht="12.75">
      <c r="A28" s="535" t="s">
        <v>292</v>
      </c>
      <c r="B28" s="532" t="s">
        <v>67</v>
      </c>
      <c r="C28" s="235">
        <f>'Odbor maj., byt. a investiční'!G49</f>
        <v>24480.4</v>
      </c>
      <c r="D28" s="235">
        <f>'Odbor maj., byt. a investiční'!H49</f>
        <v>25999.6</v>
      </c>
      <c r="E28" s="235">
        <f>'Odbor maj., byt. a investiční'!I49</f>
        <v>21638.5</v>
      </c>
      <c r="F28" s="85">
        <f t="shared" si="0"/>
        <v>88.39112106011339</v>
      </c>
      <c r="G28" s="244">
        <f t="shared" si="1"/>
        <v>83.22628040431393</v>
      </c>
    </row>
    <row r="29" spans="1:7" ht="12.75">
      <c r="A29" s="535" t="s">
        <v>293</v>
      </c>
      <c r="B29" s="530" t="s">
        <v>290</v>
      </c>
      <c r="C29" s="235">
        <f>'Odbor legislativně - právní'!G10</f>
        <v>1000</v>
      </c>
      <c r="D29" s="61">
        <f>'Odbor legislativně - právní'!H10</f>
        <v>1000</v>
      </c>
      <c r="E29" s="237">
        <f>'Odbor legislativně - právní'!I10</f>
        <v>753</v>
      </c>
      <c r="F29" s="85">
        <f t="shared" si="0"/>
        <v>75.3</v>
      </c>
      <c r="G29" s="244">
        <f t="shared" si="1"/>
        <v>75.3</v>
      </c>
    </row>
    <row r="30" spans="1:7" ht="12.75">
      <c r="A30" s="535" t="s">
        <v>294</v>
      </c>
      <c r="B30" s="530" t="s">
        <v>266</v>
      </c>
      <c r="C30" s="235">
        <f>'Odbor stavební'!G4</f>
        <v>275.3</v>
      </c>
      <c r="D30" s="61">
        <f>'Odbor stavební'!H4</f>
        <v>275.3</v>
      </c>
      <c r="E30" s="237">
        <f>'Odbor stavební'!I4</f>
        <v>9.38</v>
      </c>
      <c r="F30" s="85">
        <f t="shared" si="0"/>
        <v>3.4071921540138033</v>
      </c>
      <c r="G30" s="244">
        <f t="shared" si="1"/>
        <v>3.4071921540138033</v>
      </c>
    </row>
    <row r="31" spans="1:7" ht="12.75">
      <c r="A31" s="535" t="s">
        <v>295</v>
      </c>
      <c r="B31" s="530" t="s">
        <v>193</v>
      </c>
      <c r="C31" s="235">
        <f>'Odbor dopravy'!G5</f>
        <v>600</v>
      </c>
      <c r="D31" s="61">
        <f>'Odbor dopravy'!H5</f>
        <v>600</v>
      </c>
      <c r="E31" s="237">
        <f>'Odbor dopravy'!I5</f>
        <v>2.66</v>
      </c>
      <c r="F31" s="85">
        <f t="shared" si="0"/>
        <v>0.44333333333333336</v>
      </c>
      <c r="G31" s="244">
        <f t="shared" si="1"/>
        <v>0.44333333333333336</v>
      </c>
    </row>
    <row r="32" spans="1:7" ht="12.75">
      <c r="A32" s="535" t="s">
        <v>296</v>
      </c>
      <c r="B32" s="530" t="s">
        <v>155</v>
      </c>
      <c r="C32" s="235">
        <f>'Odbor školství'!G32</f>
        <v>20570</v>
      </c>
      <c r="D32" s="61">
        <f>'Odbor školství'!H32</f>
        <v>18635.999999999996</v>
      </c>
      <c r="E32" s="237">
        <f>'Odbor školství'!I32</f>
        <v>17324.989999999998</v>
      </c>
      <c r="F32" s="85">
        <f t="shared" si="0"/>
        <v>84.22455031599416</v>
      </c>
      <c r="G32" s="244">
        <f t="shared" si="1"/>
        <v>92.96517493024255</v>
      </c>
    </row>
    <row r="33" spans="1:7" ht="12.75">
      <c r="A33" s="535" t="s">
        <v>297</v>
      </c>
      <c r="B33" s="530" t="s">
        <v>549</v>
      </c>
      <c r="C33" s="235">
        <f>'projekt MAP II'!G53</f>
        <v>0</v>
      </c>
      <c r="D33" s="235">
        <f>'projekt MAP II'!H53</f>
        <v>3522.5</v>
      </c>
      <c r="E33" s="61">
        <f>'projekt MAP II'!I53</f>
        <v>3325.58</v>
      </c>
      <c r="F33" s="85">
        <v>0</v>
      </c>
      <c r="G33" s="244">
        <f t="shared" si="1"/>
        <v>94.4096522356281</v>
      </c>
    </row>
    <row r="34" spans="1:7" ht="12.75" hidden="1">
      <c r="A34" s="535" t="s">
        <v>295</v>
      </c>
      <c r="B34" s="533" t="s">
        <v>517</v>
      </c>
      <c r="C34" s="235">
        <f>'projekt Primas P13'!G38</f>
        <v>0</v>
      </c>
      <c r="D34" s="235">
        <f>'projekt Primas P13'!H38</f>
        <v>0</v>
      </c>
      <c r="E34" s="235">
        <f>'projekt Primas P13'!I38</f>
        <v>0</v>
      </c>
      <c r="F34" s="85">
        <v>0</v>
      </c>
      <c r="G34" s="244">
        <v>0</v>
      </c>
    </row>
    <row r="35" spans="1:7" ht="12.75">
      <c r="A35" s="535" t="s">
        <v>298</v>
      </c>
      <c r="B35" s="530" t="s">
        <v>282</v>
      </c>
      <c r="C35" s="235">
        <f>'Odbor občansko -  správní'!G10</f>
        <v>294.9</v>
      </c>
      <c r="D35" s="61">
        <f>'Odbor občansko -  správní'!H10</f>
        <v>294.9</v>
      </c>
      <c r="E35" s="237">
        <f>'Odbor občansko -  správní'!I10</f>
        <v>253.92</v>
      </c>
      <c r="F35" s="85">
        <f t="shared" si="0"/>
        <v>86.10376398779248</v>
      </c>
      <c r="G35" s="244">
        <f t="shared" si="1"/>
        <v>86.10376398779248</v>
      </c>
    </row>
    <row r="36" spans="1:7" ht="12.75">
      <c r="A36" s="535"/>
      <c r="B36" s="530" t="s">
        <v>107</v>
      </c>
      <c r="C36" s="235">
        <f>'Odbor občansko -  správní'!G23</f>
        <v>60</v>
      </c>
      <c r="D36" s="61">
        <f>'Odbor občansko -  správní'!H23</f>
        <v>60</v>
      </c>
      <c r="E36" s="237">
        <f>'Odbor občansko -  správní'!I23</f>
        <v>55.300000000000004</v>
      </c>
      <c r="F36" s="85">
        <f t="shared" si="0"/>
        <v>92.16666666666667</v>
      </c>
      <c r="G36" s="244">
        <f t="shared" si="1"/>
        <v>92.16666666666667</v>
      </c>
    </row>
    <row r="37" spans="1:7" ht="12.75">
      <c r="A37" s="535" t="s">
        <v>299</v>
      </c>
      <c r="B37" s="530" t="s">
        <v>156</v>
      </c>
      <c r="C37" s="235">
        <f>'Odbor životního prostředí'!G17</f>
        <v>48000</v>
      </c>
      <c r="D37" s="61">
        <f>'Odbor životního prostředí'!H17</f>
        <v>49490.3</v>
      </c>
      <c r="E37" s="237">
        <f>'Odbor životního prostředí'!I17</f>
        <v>49481.8</v>
      </c>
      <c r="F37" s="85">
        <f t="shared" si="0"/>
        <v>103.08708333333334</v>
      </c>
      <c r="G37" s="244">
        <f t="shared" si="1"/>
        <v>99.982824917206</v>
      </c>
    </row>
    <row r="38" spans="1:7" ht="12.75" hidden="1">
      <c r="A38" s="535" t="s">
        <v>295</v>
      </c>
      <c r="B38" s="530" t="s">
        <v>355</v>
      </c>
      <c r="C38" s="235">
        <f>'Projekty OŽP'!G28</f>
        <v>0</v>
      </c>
      <c r="D38" s="61">
        <f>'Projekty OŽP'!H28</f>
        <v>0</v>
      </c>
      <c r="E38" s="237">
        <f>'Projekty OŽP'!I28</f>
        <v>0</v>
      </c>
      <c r="F38" s="85">
        <v>0</v>
      </c>
      <c r="G38" s="244" t="e">
        <f t="shared" si="1"/>
        <v>#DIV/0!</v>
      </c>
    </row>
    <row r="39" spans="1:7" ht="12.75">
      <c r="A39" s="535" t="s">
        <v>300</v>
      </c>
      <c r="B39" s="530" t="s">
        <v>346</v>
      </c>
      <c r="C39" s="235">
        <f>'Odbor soc. péče '!G85</f>
        <v>11750</v>
      </c>
      <c r="D39" s="61">
        <f>'Odbor soc. péče '!H85</f>
        <v>13027.9</v>
      </c>
      <c r="E39" s="237">
        <f>'Odbor soc. péče '!I85</f>
        <v>10410.570000000003</v>
      </c>
      <c r="F39" s="85">
        <f t="shared" si="0"/>
        <v>88.60059574468087</v>
      </c>
      <c r="G39" s="244">
        <f t="shared" si="1"/>
        <v>79.90980894848751</v>
      </c>
    </row>
    <row r="40" spans="1:7" ht="12.75">
      <c r="A40" s="535" t="s">
        <v>158</v>
      </c>
      <c r="B40" s="530" t="s">
        <v>636</v>
      </c>
      <c r="C40" s="235">
        <f>'Proj. Společná adresa P.13'!G27</f>
        <v>0</v>
      </c>
      <c r="D40" s="61">
        <f>'Proj. Společná adresa P.13'!H27</f>
        <v>1531.3</v>
      </c>
      <c r="E40" s="237">
        <f>'Proj. Společná adresa P.13'!I27</f>
        <v>1218.0900000000001</v>
      </c>
      <c r="F40" s="85">
        <v>0</v>
      </c>
      <c r="G40" s="244">
        <f t="shared" si="1"/>
        <v>79.54613726898715</v>
      </c>
    </row>
    <row r="41" spans="1:7" ht="12.75">
      <c r="A41" s="535" t="s">
        <v>221</v>
      </c>
      <c r="B41" s="530" t="s">
        <v>702</v>
      </c>
      <c r="C41" s="235">
        <f>'proj. Obec přátelská rodině'!G18</f>
        <v>0</v>
      </c>
      <c r="D41" s="61">
        <f>'proj. Obec přátelská rodině'!H18</f>
        <v>940.2999999999998</v>
      </c>
      <c r="E41" s="237">
        <f>'proj. Obec přátelská rodině'!I18</f>
        <v>772.0899999999999</v>
      </c>
      <c r="F41" s="85">
        <v>0</v>
      </c>
      <c r="G41" s="244">
        <f t="shared" si="1"/>
        <v>82.11102839519303</v>
      </c>
    </row>
    <row r="42" spans="1:7" ht="12.75">
      <c r="A42" s="535" t="s">
        <v>252</v>
      </c>
      <c r="B42" s="530" t="s">
        <v>157</v>
      </c>
      <c r="C42" s="235">
        <f>'Odbor hospodářské správy'!G36</f>
        <v>12000</v>
      </c>
      <c r="D42" s="61">
        <f>'Odbor hospodářské správy'!H36</f>
        <v>11836.4</v>
      </c>
      <c r="E42" s="237">
        <f>'Odbor hospodářské správy'!I36</f>
        <v>10098.300000000001</v>
      </c>
      <c r="F42" s="85">
        <f t="shared" si="0"/>
        <v>84.1525</v>
      </c>
      <c r="G42" s="244">
        <f t="shared" si="1"/>
        <v>85.31563651110136</v>
      </c>
    </row>
    <row r="43" spans="1:7" ht="12.75">
      <c r="A43" s="535"/>
      <c r="B43" s="530" t="s">
        <v>245</v>
      </c>
      <c r="C43" s="235">
        <f>'Odbor hospodářské správy'!G54</f>
        <v>164</v>
      </c>
      <c r="D43" s="61">
        <f>'Odbor hospodářské správy'!H54</f>
        <v>164</v>
      </c>
      <c r="E43" s="237">
        <f>'Odbor hospodářské správy'!I54</f>
        <v>136.25</v>
      </c>
      <c r="F43" s="85">
        <f t="shared" si="0"/>
        <v>83.07926829268293</v>
      </c>
      <c r="G43" s="244">
        <f t="shared" si="1"/>
        <v>83.07926829268293</v>
      </c>
    </row>
    <row r="44" spans="1:7" ht="12.75">
      <c r="A44" s="535"/>
      <c r="B44" s="530" t="s">
        <v>344</v>
      </c>
      <c r="C44" s="235">
        <f>'Odbor hospodářské správy'!G69</f>
        <v>1610</v>
      </c>
      <c r="D44" s="61">
        <f>'Odbor hospodářské správy'!H69</f>
        <v>1791.9</v>
      </c>
      <c r="E44" s="237">
        <f>'Odbor hospodářské správy'!I69</f>
        <v>1081.31</v>
      </c>
      <c r="F44" s="85">
        <f t="shared" si="0"/>
        <v>67.16211180124223</v>
      </c>
      <c r="G44" s="244">
        <f t="shared" si="1"/>
        <v>60.344327250404596</v>
      </c>
    </row>
    <row r="45" spans="1:7" ht="12.75">
      <c r="A45" s="535" t="s">
        <v>333</v>
      </c>
      <c r="B45" s="530" t="s">
        <v>159</v>
      </c>
      <c r="C45" s="235">
        <f>'Odbor informatiky'!G15</f>
        <v>5797</v>
      </c>
      <c r="D45" s="61">
        <f>'Odbor informatiky'!H15</f>
        <v>7034.5</v>
      </c>
      <c r="E45" s="237">
        <f>'Odbor informatiky'!I15</f>
        <v>6281.45</v>
      </c>
      <c r="F45" s="85">
        <f t="shared" si="0"/>
        <v>108.35690874590306</v>
      </c>
      <c r="G45" s="244">
        <f t="shared" si="1"/>
        <v>89.29490368896154</v>
      </c>
    </row>
    <row r="46" spans="1:7" ht="12.75">
      <c r="A46" s="535" t="s">
        <v>354</v>
      </c>
      <c r="B46" s="530" t="s">
        <v>580</v>
      </c>
      <c r="C46" s="235">
        <f>'Příspěvky ostatních organizací'!G3</f>
        <v>3250</v>
      </c>
      <c r="D46" s="61">
        <f>'Příspěvky ostatních organizací'!H3</f>
        <v>3250</v>
      </c>
      <c r="E46" s="237">
        <f>'Příspěvky ostatních organizací'!I3</f>
        <v>3250</v>
      </c>
      <c r="F46" s="85">
        <f t="shared" si="0"/>
        <v>100</v>
      </c>
      <c r="G46" s="244">
        <f t="shared" si="1"/>
        <v>100</v>
      </c>
    </row>
    <row r="47" spans="1:7" ht="12.75">
      <c r="A47" s="535" t="s">
        <v>404</v>
      </c>
      <c r="B47" s="530" t="s">
        <v>195</v>
      </c>
      <c r="C47" s="235">
        <f>'Příspěvky ostatních organizací'!G4+'Příspěvky ostatních organizací'!G5+'Příspěvky ostatních organizací'!G6</f>
        <v>7380</v>
      </c>
      <c r="D47" s="235">
        <f>'Příspěvky ostatních organizací'!H4+'Příspěvky ostatních organizací'!H5+'Příspěvky ostatních organizací'!H6+'Příspěvky ostatních organizací'!H7</f>
        <v>11924.3</v>
      </c>
      <c r="E47" s="235">
        <f>'Příspěvky ostatních organizací'!I4+'Příspěvky ostatních organizací'!I5+'Příspěvky ostatních organizací'!I6+'Příspěvky ostatních organizací'!I7</f>
        <v>11924.27</v>
      </c>
      <c r="F47" s="85">
        <f t="shared" si="0"/>
        <v>161.57547425474257</v>
      </c>
      <c r="G47" s="244">
        <f t="shared" si="1"/>
        <v>99.99974841290475</v>
      </c>
    </row>
    <row r="48" spans="1:7" ht="12.75">
      <c r="A48" s="536" t="s">
        <v>502</v>
      </c>
      <c r="B48" s="533" t="s">
        <v>386</v>
      </c>
      <c r="C48" s="443">
        <f>'Příspěvky ostatních organizací'!G8</f>
        <v>250</v>
      </c>
      <c r="D48" s="74">
        <f>'Příspěvky ostatních organizací'!H8+'Příspěvky ostatních organizací'!H9</f>
        <v>528.4</v>
      </c>
      <c r="E48" s="444">
        <f>'Příspěvky ostatních organizací'!I8+'Příspěvky ostatních organizací'!I9</f>
        <v>528.4</v>
      </c>
      <c r="F48" s="66">
        <f t="shared" si="0"/>
        <v>211.35999999999999</v>
      </c>
      <c r="G48" s="445">
        <f t="shared" si="1"/>
        <v>100</v>
      </c>
    </row>
    <row r="49" spans="1:7" ht="12.75">
      <c r="A49" s="535" t="s">
        <v>503</v>
      </c>
      <c r="B49" s="530" t="s">
        <v>262</v>
      </c>
      <c r="C49" s="235">
        <f>'Příspěvky ostatních organizací'!G10</f>
        <v>800</v>
      </c>
      <c r="D49" s="61">
        <f>'Příspěvky ostatních organizací'!H10</f>
        <v>1015</v>
      </c>
      <c r="E49" s="237">
        <f>'Příspěvky ostatních organizací'!I10</f>
        <v>1015</v>
      </c>
      <c r="F49" s="85">
        <f t="shared" si="0"/>
        <v>126.875</v>
      </c>
      <c r="G49" s="244">
        <f t="shared" si="1"/>
        <v>100</v>
      </c>
    </row>
    <row r="50" spans="1:7" ht="12.75">
      <c r="A50" s="187" t="s">
        <v>552</v>
      </c>
      <c r="B50" s="530" t="s">
        <v>160</v>
      </c>
      <c r="C50" s="235">
        <f>'Příspěvky PO - MŠ'!G140</f>
        <v>13588.7</v>
      </c>
      <c r="D50" s="61">
        <f>'Příspěvky PO - MŠ'!H140</f>
        <v>35254.30000000002</v>
      </c>
      <c r="E50" s="237">
        <f>'Příspěvky PO - MŠ'!I140</f>
        <v>31570.910000000003</v>
      </c>
      <c r="F50" s="85">
        <f t="shared" si="0"/>
        <v>232.3320847468853</v>
      </c>
      <c r="G50" s="244">
        <f t="shared" si="1"/>
        <v>89.55194118164306</v>
      </c>
    </row>
    <row r="51" spans="1:7" ht="12.75">
      <c r="A51" s="535" t="s">
        <v>585</v>
      </c>
      <c r="B51" s="530" t="s">
        <v>161</v>
      </c>
      <c r="C51" s="235">
        <f>'Příspěvky PO - ZŠ'!G98</f>
        <v>35011</v>
      </c>
      <c r="D51" s="61">
        <f>'Příspěvky PO - ZŠ'!H98</f>
        <v>83270.49999999999</v>
      </c>
      <c r="E51" s="237">
        <f>'Příspěvky PO - ZŠ'!I98</f>
        <v>73541.84</v>
      </c>
      <c r="F51" s="85">
        <f t="shared" si="0"/>
        <v>210.0535260346748</v>
      </c>
      <c r="G51" s="244">
        <f t="shared" si="1"/>
        <v>88.31679886634524</v>
      </c>
    </row>
    <row r="52" spans="1:7" ht="12.75">
      <c r="A52" s="535" t="s">
        <v>589</v>
      </c>
      <c r="B52" s="530" t="s">
        <v>615</v>
      </c>
      <c r="C52" s="235">
        <v>0</v>
      </c>
      <c r="D52" s="74">
        <v>585.4</v>
      </c>
      <c r="E52" s="444">
        <v>585.36</v>
      </c>
      <c r="F52" s="85">
        <v>0</v>
      </c>
      <c r="G52" s="244">
        <f t="shared" si="1"/>
        <v>99.99316706525453</v>
      </c>
    </row>
    <row r="53" spans="1:7" ht="12.75">
      <c r="A53" s="535" t="s">
        <v>637</v>
      </c>
      <c r="B53" s="530" t="s">
        <v>613</v>
      </c>
      <c r="C53" s="235">
        <v>0</v>
      </c>
      <c r="D53" s="74">
        <v>95.9</v>
      </c>
      <c r="E53" s="444">
        <v>95.94</v>
      </c>
      <c r="F53" s="85">
        <v>0</v>
      </c>
      <c r="G53" s="244">
        <f t="shared" si="1"/>
        <v>100.04171011470281</v>
      </c>
    </row>
    <row r="54" spans="1:7" ht="12.75">
      <c r="A54" s="535" t="s">
        <v>643</v>
      </c>
      <c r="B54" s="530" t="s">
        <v>616</v>
      </c>
      <c r="C54" s="235">
        <v>0</v>
      </c>
      <c r="D54" s="74">
        <v>16.1</v>
      </c>
      <c r="E54" s="444">
        <v>16.14</v>
      </c>
      <c r="F54" s="85">
        <v>0</v>
      </c>
      <c r="G54" s="244">
        <f t="shared" si="1"/>
        <v>100.24844720496894</v>
      </c>
    </row>
    <row r="55" spans="1:7" ht="12.75">
      <c r="A55" s="535" t="s">
        <v>697</v>
      </c>
      <c r="B55" s="530" t="s">
        <v>614</v>
      </c>
      <c r="C55" s="235">
        <v>0</v>
      </c>
      <c r="D55" s="74">
        <v>129.2</v>
      </c>
      <c r="E55" s="444">
        <v>129.2</v>
      </c>
      <c r="F55" s="85">
        <v>0</v>
      </c>
      <c r="G55" s="244">
        <f t="shared" si="1"/>
        <v>100</v>
      </c>
    </row>
    <row r="56" spans="1:7" ht="12.75">
      <c r="A56" s="535" t="s">
        <v>698</v>
      </c>
      <c r="B56" s="530" t="s">
        <v>699</v>
      </c>
      <c r="C56" s="235">
        <v>0</v>
      </c>
      <c r="D56" s="74">
        <v>31.6</v>
      </c>
      <c r="E56" s="444">
        <v>31.6</v>
      </c>
      <c r="F56" s="85">
        <v>0</v>
      </c>
      <c r="G56" s="244">
        <f t="shared" si="1"/>
        <v>100</v>
      </c>
    </row>
    <row r="57" spans="1:7" ht="12.75">
      <c r="A57" s="535" t="s">
        <v>701</v>
      </c>
      <c r="B57" s="530" t="s">
        <v>700</v>
      </c>
      <c r="C57" s="235">
        <v>0</v>
      </c>
      <c r="D57" s="74">
        <v>268.3</v>
      </c>
      <c r="E57" s="444">
        <v>268.29</v>
      </c>
      <c r="F57" s="85">
        <v>0</v>
      </c>
      <c r="G57" s="244">
        <f t="shared" si="1"/>
        <v>99.99627282892284</v>
      </c>
    </row>
    <row r="58" spans="1:9" ht="12.75">
      <c r="A58" s="187" t="s">
        <v>710</v>
      </c>
      <c r="B58" s="530" t="s">
        <v>535</v>
      </c>
      <c r="C58" s="61">
        <v>9181.4</v>
      </c>
      <c r="D58" s="61">
        <v>62.1</v>
      </c>
      <c r="E58" s="74">
        <v>0</v>
      </c>
      <c r="F58" s="245">
        <f t="shared" si="0"/>
        <v>0</v>
      </c>
      <c r="G58" s="244">
        <f t="shared" si="1"/>
        <v>0</v>
      </c>
      <c r="I58" s="21"/>
    </row>
    <row r="59" spans="1:9" ht="13.5" thickBot="1">
      <c r="A59" s="537" t="s">
        <v>712</v>
      </c>
      <c r="B59" s="538" t="s">
        <v>536</v>
      </c>
      <c r="C59" s="62">
        <v>1000</v>
      </c>
      <c r="D59" s="62">
        <v>1000</v>
      </c>
      <c r="E59" s="539">
        <v>0</v>
      </c>
      <c r="F59" s="245">
        <f t="shared" si="0"/>
        <v>0</v>
      </c>
      <c r="G59" s="244">
        <f t="shared" si="1"/>
        <v>0</v>
      </c>
      <c r="I59" s="21"/>
    </row>
    <row r="60" spans="1:9" ht="14.25" customHeight="1" thickBot="1">
      <c r="A60" s="441"/>
      <c r="B60" s="430" t="s">
        <v>283</v>
      </c>
      <c r="C60" s="336">
        <f>SUM(C5:C59)</f>
        <v>378372.2</v>
      </c>
      <c r="D60" s="336">
        <f>SUM(D5:D59)</f>
        <v>506808.9</v>
      </c>
      <c r="E60" s="336">
        <f>SUM(E5:E59)</f>
        <v>441910.1800000001</v>
      </c>
      <c r="F60" s="241">
        <f t="shared" si="0"/>
        <v>116.79245462536626</v>
      </c>
      <c r="G60" s="242">
        <f t="shared" si="1"/>
        <v>87.19463687397757</v>
      </c>
      <c r="I60" s="21"/>
    </row>
    <row r="62" spans="3:5" ht="12.75">
      <c r="C62" s="21"/>
      <c r="D62" s="95"/>
      <c r="E62" s="682"/>
    </row>
    <row r="63" ht="12.75">
      <c r="E63" s="21"/>
    </row>
    <row r="64" ht="12.75">
      <c r="E64" s="98"/>
    </row>
    <row r="65" ht="12.75">
      <c r="E65" s="21"/>
    </row>
  </sheetData>
  <sheetProtection/>
  <mergeCells count="1">
    <mergeCell ref="B3:C3"/>
  </mergeCells>
  <printOptions/>
  <pageMargins left="0.7874015748031497" right="0.7874015748031497" top="0.5905511811023623" bottom="0.7874015748031497" header="0.5118110236220472" footer="0.5118110236220472"/>
  <pageSetup fitToHeight="1" fitToWidth="1" horizontalDpi="600" verticalDpi="600" orientation="portrait" paperSize="9" scale="88" r:id="rId1"/>
  <headerFooter alignWithMargins="0">
    <oddFooter>&amp;L&amp;A&amp;R&amp;P</oddFooter>
  </headerFooter>
</worksheet>
</file>

<file path=xl/worksheets/sheet13.xml><?xml version="1.0" encoding="utf-8"?>
<worksheet xmlns="http://schemas.openxmlformats.org/spreadsheetml/2006/main" xmlns:r="http://schemas.openxmlformats.org/officeDocument/2006/relationships">
  <dimension ref="A1:M66"/>
  <sheetViews>
    <sheetView zoomScalePageLayoutView="0" workbookViewId="0" topLeftCell="A19">
      <selection activeCell="A26" sqref="A26:K26"/>
    </sheetView>
  </sheetViews>
  <sheetFormatPr defaultColWidth="9.00390625" defaultRowHeight="12.75"/>
  <cols>
    <col min="1" max="1" width="5.375" style="0" customWidth="1"/>
    <col min="2" max="3" width="6.625" style="0" customWidth="1"/>
    <col min="4" max="4" width="5.50390625" style="0" customWidth="1"/>
    <col min="5" max="5" width="6.125" style="0" customWidth="1"/>
    <col min="6" max="6" width="40.625" style="0" customWidth="1"/>
    <col min="7" max="7" width="11.375" style="0" customWidth="1"/>
    <col min="8" max="8" width="11.875" style="0" customWidth="1"/>
    <col min="9" max="9" width="17.50390625" style="0" customWidth="1"/>
  </cols>
  <sheetData>
    <row r="1" ht="13.5" thickBot="1">
      <c r="A1" s="1" t="s">
        <v>27</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2.75">
      <c r="A3" s="2">
        <v>933</v>
      </c>
      <c r="B3" s="2">
        <v>6171</v>
      </c>
      <c r="C3" s="2">
        <v>5137</v>
      </c>
      <c r="D3" s="2">
        <v>33</v>
      </c>
      <c r="E3" s="2">
        <v>0</v>
      </c>
      <c r="F3" s="3" t="s">
        <v>62</v>
      </c>
      <c r="G3" s="70">
        <v>10</v>
      </c>
      <c r="H3" s="70">
        <v>10</v>
      </c>
      <c r="I3" s="70">
        <v>0</v>
      </c>
      <c r="J3" s="85">
        <f aca="true" t="shared" si="0" ref="J3:J12">I3/G3%</f>
        <v>0</v>
      </c>
      <c r="K3" s="85">
        <f aca="true" t="shared" si="1" ref="K3:K12">I3/H3%</f>
        <v>0</v>
      </c>
    </row>
    <row r="4" spans="1:11" ht="12.75">
      <c r="A4" s="2">
        <v>933</v>
      </c>
      <c r="B4" s="2">
        <v>6171</v>
      </c>
      <c r="C4" s="2">
        <v>5139</v>
      </c>
      <c r="D4" s="2">
        <v>33</v>
      </c>
      <c r="E4" s="2">
        <v>0</v>
      </c>
      <c r="F4" s="2" t="s">
        <v>170</v>
      </c>
      <c r="G4" s="61">
        <v>50</v>
      </c>
      <c r="H4" s="61">
        <v>500</v>
      </c>
      <c r="I4" s="61">
        <v>397.81</v>
      </c>
      <c r="J4" s="85">
        <f t="shared" si="0"/>
        <v>795.62</v>
      </c>
      <c r="K4" s="85">
        <f t="shared" si="1"/>
        <v>79.562</v>
      </c>
    </row>
    <row r="5" spans="1:11" ht="12.75">
      <c r="A5" s="2">
        <v>933</v>
      </c>
      <c r="B5" s="2">
        <v>6171</v>
      </c>
      <c r="C5" s="2">
        <v>5164</v>
      </c>
      <c r="D5" s="2">
        <v>33</v>
      </c>
      <c r="E5" s="2">
        <v>0</v>
      </c>
      <c r="F5" s="2" t="s">
        <v>54</v>
      </c>
      <c r="G5" s="64">
        <v>10</v>
      </c>
      <c r="H5" s="64">
        <v>10</v>
      </c>
      <c r="I5" s="64">
        <v>2.42</v>
      </c>
      <c r="J5" s="85">
        <f t="shared" si="0"/>
        <v>24.2</v>
      </c>
      <c r="K5" s="85">
        <f t="shared" si="1"/>
        <v>24.2</v>
      </c>
    </row>
    <row r="6" spans="1:11" ht="12.75">
      <c r="A6" s="2">
        <v>933</v>
      </c>
      <c r="B6" s="2">
        <v>6171</v>
      </c>
      <c r="C6" s="24">
        <v>5166</v>
      </c>
      <c r="D6" s="24">
        <v>33</v>
      </c>
      <c r="E6" s="24">
        <v>0</v>
      </c>
      <c r="F6" s="24" t="s">
        <v>25</v>
      </c>
      <c r="G6" s="74">
        <v>3123.4</v>
      </c>
      <c r="H6" s="74">
        <v>3093.4</v>
      </c>
      <c r="I6" s="74">
        <v>2586.22</v>
      </c>
      <c r="J6" s="85">
        <f t="shared" si="0"/>
        <v>82.8014343343792</v>
      </c>
      <c r="K6" s="85">
        <f t="shared" si="1"/>
        <v>83.60444817999611</v>
      </c>
    </row>
    <row r="7" spans="1:11" ht="12.75">
      <c r="A7" s="2">
        <v>933</v>
      </c>
      <c r="B7" s="2">
        <v>6171</v>
      </c>
      <c r="C7" s="2">
        <v>5169</v>
      </c>
      <c r="D7" s="2">
        <v>33</v>
      </c>
      <c r="E7" s="2">
        <v>0</v>
      </c>
      <c r="F7" s="2" t="s">
        <v>26</v>
      </c>
      <c r="G7" s="61">
        <v>1276.6</v>
      </c>
      <c r="H7" s="61">
        <v>1276.6</v>
      </c>
      <c r="I7" s="61">
        <v>346.02</v>
      </c>
      <c r="J7" s="85">
        <f t="shared" si="0"/>
        <v>27.1048096506345</v>
      </c>
      <c r="K7" s="85">
        <f t="shared" si="1"/>
        <v>27.1048096506345</v>
      </c>
    </row>
    <row r="8" spans="1:11" ht="12.75">
      <c r="A8" s="2">
        <v>933</v>
      </c>
      <c r="B8" s="2">
        <v>6171</v>
      </c>
      <c r="C8" s="24">
        <v>5173</v>
      </c>
      <c r="D8" s="2">
        <v>33</v>
      </c>
      <c r="E8" s="2">
        <v>0</v>
      </c>
      <c r="F8" s="2" t="s">
        <v>215</v>
      </c>
      <c r="G8" s="61">
        <v>30</v>
      </c>
      <c r="H8" s="61">
        <v>30</v>
      </c>
      <c r="I8" s="61">
        <v>0</v>
      </c>
      <c r="J8" s="85">
        <f t="shared" si="0"/>
        <v>0</v>
      </c>
      <c r="K8" s="85">
        <v>0</v>
      </c>
    </row>
    <row r="9" spans="1:11" ht="12.75">
      <c r="A9" s="2">
        <v>933</v>
      </c>
      <c r="B9" s="2">
        <v>6171</v>
      </c>
      <c r="C9" s="24">
        <v>5175</v>
      </c>
      <c r="D9" s="2">
        <v>33</v>
      </c>
      <c r="E9" s="2">
        <v>0</v>
      </c>
      <c r="F9" s="2" t="s">
        <v>216</v>
      </c>
      <c r="G9" s="61">
        <v>200</v>
      </c>
      <c r="H9" s="61">
        <v>200</v>
      </c>
      <c r="I9" s="61">
        <v>63.99</v>
      </c>
      <c r="J9" s="85">
        <f t="shared" si="0"/>
        <v>31.995</v>
      </c>
      <c r="K9" s="85">
        <f t="shared" si="1"/>
        <v>31.995</v>
      </c>
    </row>
    <row r="10" spans="1:11" ht="12.75">
      <c r="A10" s="2">
        <v>933</v>
      </c>
      <c r="B10" s="2">
        <v>6171</v>
      </c>
      <c r="C10" s="24">
        <v>5194</v>
      </c>
      <c r="D10" s="2">
        <v>33</v>
      </c>
      <c r="E10" s="2">
        <v>0</v>
      </c>
      <c r="F10" s="2" t="s">
        <v>217</v>
      </c>
      <c r="G10" s="61">
        <v>570</v>
      </c>
      <c r="H10" s="61">
        <v>210</v>
      </c>
      <c r="I10" s="61">
        <v>155.52</v>
      </c>
      <c r="J10" s="85">
        <f t="shared" si="0"/>
        <v>27.28421052631579</v>
      </c>
      <c r="K10" s="85">
        <f t="shared" si="1"/>
        <v>74.05714285714286</v>
      </c>
    </row>
    <row r="11" spans="1:13" ht="13.5" thickBot="1">
      <c r="A11" s="6">
        <v>933</v>
      </c>
      <c r="B11" s="6">
        <v>6171</v>
      </c>
      <c r="C11" s="35">
        <v>5492</v>
      </c>
      <c r="D11" s="6">
        <v>33</v>
      </c>
      <c r="E11" s="6">
        <v>0</v>
      </c>
      <c r="F11" s="6" t="s">
        <v>351</v>
      </c>
      <c r="G11" s="71">
        <v>30</v>
      </c>
      <c r="H11" s="71">
        <v>30</v>
      </c>
      <c r="I11" s="71">
        <v>0</v>
      </c>
      <c r="J11" s="85">
        <f t="shared" si="0"/>
        <v>0</v>
      </c>
      <c r="K11" s="85">
        <f t="shared" si="1"/>
        <v>0</v>
      </c>
      <c r="M11" s="21"/>
    </row>
    <row r="12" spans="1:13" ht="15.75" customHeight="1" thickBot="1">
      <c r="A12" s="9" t="s">
        <v>283</v>
      </c>
      <c r="B12" s="10"/>
      <c r="C12" s="10"/>
      <c r="D12" s="10"/>
      <c r="E12" s="10"/>
      <c r="F12" s="10"/>
      <c r="G12" s="63">
        <f>SUM(G3:G11)</f>
        <v>5300</v>
      </c>
      <c r="H12" s="63">
        <f>SUM(H3:H11)</f>
        <v>5360</v>
      </c>
      <c r="I12" s="63">
        <f>SUM(I3:I11)</f>
        <v>3551.9799999999996</v>
      </c>
      <c r="J12" s="241">
        <f t="shared" si="0"/>
        <v>67.01849056603773</v>
      </c>
      <c r="K12" s="242">
        <f t="shared" si="1"/>
        <v>66.26828358208954</v>
      </c>
      <c r="M12" s="21"/>
    </row>
    <row r="13" ht="20.25" customHeight="1"/>
    <row r="14" spans="1:11" ht="14.25" customHeight="1">
      <c r="A14" s="56" t="s">
        <v>42</v>
      </c>
      <c r="B14" s="21"/>
      <c r="C14" s="21"/>
      <c r="D14" s="21"/>
      <c r="E14" s="21"/>
      <c r="F14" s="21"/>
      <c r="G14" s="21"/>
      <c r="H14" s="21"/>
      <c r="I14" s="21"/>
      <c r="J14" s="21"/>
      <c r="K14" s="21"/>
    </row>
    <row r="15" spans="1:11" ht="95.25" customHeight="1">
      <c r="A15" s="744" t="s">
        <v>929</v>
      </c>
      <c r="B15" s="745"/>
      <c r="C15" s="745"/>
      <c r="D15" s="745"/>
      <c r="E15" s="745"/>
      <c r="F15" s="745"/>
      <c r="G15" s="745"/>
      <c r="H15" s="735"/>
      <c r="I15" s="735"/>
      <c r="J15" s="735"/>
      <c r="K15" s="735"/>
    </row>
    <row r="16" spans="1:11" ht="21" customHeight="1">
      <c r="A16" s="47"/>
      <c r="B16" s="57"/>
      <c r="C16" s="57"/>
      <c r="D16" s="57"/>
      <c r="E16" s="57"/>
      <c r="F16" s="57"/>
      <c r="G16" s="57"/>
      <c r="H16" s="304"/>
      <c r="I16" s="304"/>
      <c r="J16" s="304"/>
      <c r="K16" s="304"/>
    </row>
    <row r="17" spans="1:11" ht="13.5" thickBot="1">
      <c r="A17" s="53" t="s">
        <v>179</v>
      </c>
      <c r="B17" s="21"/>
      <c r="C17" s="21"/>
      <c r="D17" s="21"/>
      <c r="E17" s="21"/>
      <c r="F17" s="21"/>
      <c r="G17" s="21"/>
      <c r="H17" s="21"/>
      <c r="I17" s="21"/>
      <c r="J17" s="21"/>
      <c r="K17" s="21"/>
    </row>
    <row r="18" spans="1:11" ht="14.25" customHeight="1" thickBot="1">
      <c r="A18" s="451" t="s">
        <v>229</v>
      </c>
      <c r="B18" s="428" t="s">
        <v>230</v>
      </c>
      <c r="C18" s="428" t="s">
        <v>36</v>
      </c>
      <c r="D18" s="428" t="s">
        <v>276</v>
      </c>
      <c r="E18" s="428" t="s">
        <v>277</v>
      </c>
      <c r="F18" s="475" t="s">
        <v>278</v>
      </c>
      <c r="G18" s="388" t="s">
        <v>247</v>
      </c>
      <c r="H18" s="388" t="s">
        <v>248</v>
      </c>
      <c r="I18" s="388" t="s">
        <v>249</v>
      </c>
      <c r="J18" s="388" t="s">
        <v>250</v>
      </c>
      <c r="K18" s="388" t="s">
        <v>251</v>
      </c>
    </row>
    <row r="19" spans="1:11" ht="14.25" customHeight="1">
      <c r="A19" s="392">
        <v>634</v>
      </c>
      <c r="B19" s="392">
        <v>3349</v>
      </c>
      <c r="C19" s="392">
        <v>5137</v>
      </c>
      <c r="D19" s="392">
        <v>34</v>
      </c>
      <c r="E19" s="392">
        <v>0</v>
      </c>
      <c r="F19" s="2" t="s">
        <v>62</v>
      </c>
      <c r="G19" s="66">
        <v>0</v>
      </c>
      <c r="H19" s="66">
        <v>60</v>
      </c>
      <c r="I19" s="66">
        <v>58.7</v>
      </c>
      <c r="J19" s="66">
        <v>0</v>
      </c>
      <c r="K19" s="66">
        <f>I19/H19%</f>
        <v>97.83333333333334</v>
      </c>
    </row>
    <row r="20" spans="1:11" ht="14.25" customHeight="1">
      <c r="A20" s="392">
        <v>634</v>
      </c>
      <c r="B20" s="392">
        <v>3341</v>
      </c>
      <c r="C20" s="392">
        <v>5168</v>
      </c>
      <c r="D20" s="392">
        <v>34</v>
      </c>
      <c r="E20" s="392">
        <v>0</v>
      </c>
      <c r="F20" s="24" t="s">
        <v>331</v>
      </c>
      <c r="G20" s="66">
        <v>460</v>
      </c>
      <c r="H20" s="66">
        <v>460</v>
      </c>
      <c r="I20" s="66">
        <v>421.34</v>
      </c>
      <c r="J20" s="66">
        <f>I20/G20%</f>
        <v>91.59565217391304</v>
      </c>
      <c r="K20" s="66">
        <f>I20/H20%</f>
        <v>91.59565217391304</v>
      </c>
    </row>
    <row r="21" spans="1:11" ht="12.75">
      <c r="A21" s="89">
        <v>634</v>
      </c>
      <c r="B21" s="89">
        <v>3341</v>
      </c>
      <c r="C21" s="89">
        <v>5169</v>
      </c>
      <c r="D21" s="89">
        <v>34</v>
      </c>
      <c r="E21" s="89">
        <v>0</v>
      </c>
      <c r="F21" s="89" t="s">
        <v>70</v>
      </c>
      <c r="G21" s="66">
        <v>6160</v>
      </c>
      <c r="H21" s="66">
        <v>6160</v>
      </c>
      <c r="I21" s="66">
        <v>6149.51</v>
      </c>
      <c r="J21" s="66">
        <f>I21/G21%</f>
        <v>99.8297077922078</v>
      </c>
      <c r="K21" s="66">
        <f>I21/H21%</f>
        <v>99.8297077922078</v>
      </c>
    </row>
    <row r="22" spans="1:11" ht="13.5" thickBot="1">
      <c r="A22" s="200">
        <v>634</v>
      </c>
      <c r="B22" s="200">
        <v>3349</v>
      </c>
      <c r="C22" s="200">
        <v>5169</v>
      </c>
      <c r="D22" s="200">
        <v>34</v>
      </c>
      <c r="E22" s="200">
        <v>0</v>
      </c>
      <c r="F22" s="200" t="s">
        <v>176</v>
      </c>
      <c r="G22" s="332">
        <v>1945</v>
      </c>
      <c r="H22" s="332">
        <v>1795</v>
      </c>
      <c r="I22" s="332">
        <v>1732.02</v>
      </c>
      <c r="J22" s="333">
        <f>I22/G22%</f>
        <v>89.04987146529564</v>
      </c>
      <c r="K22" s="333">
        <f>I22/H22%</f>
        <v>96.49136490250697</v>
      </c>
    </row>
    <row r="23" spans="1:13" ht="15" customHeight="1" thickBot="1">
      <c r="A23" s="263" t="s">
        <v>283</v>
      </c>
      <c r="B23" s="334"/>
      <c r="C23" s="334"/>
      <c r="D23" s="334"/>
      <c r="E23" s="334"/>
      <c r="F23" s="334"/>
      <c r="G23" s="59">
        <f>SUM(G19:G22)</f>
        <v>8565</v>
      </c>
      <c r="H23" s="59">
        <f>SUM(H19:H22)</f>
        <v>8475</v>
      </c>
      <c r="I23" s="59">
        <f>SUM(I19:I22)</f>
        <v>8361.57</v>
      </c>
      <c r="J23" s="335">
        <f>I23/G23%</f>
        <v>97.62486865148861</v>
      </c>
      <c r="K23" s="336">
        <f>I23/H23%</f>
        <v>98.66159292035398</v>
      </c>
      <c r="M23" s="21"/>
    </row>
    <row r="24" spans="1:13" ht="24" customHeight="1">
      <c r="A24" s="43"/>
      <c r="B24" s="23"/>
      <c r="C24" s="23"/>
      <c r="D24" s="23"/>
      <c r="E24" s="23"/>
      <c r="F24" s="23"/>
      <c r="G24" s="65"/>
      <c r="H24" s="65"/>
      <c r="I24" s="65"/>
      <c r="J24" s="338"/>
      <c r="K24" s="338"/>
      <c r="M24" s="21"/>
    </row>
    <row r="25" spans="1:11" ht="12.75">
      <c r="A25" s="56" t="s">
        <v>43</v>
      </c>
      <c r="B25" s="21"/>
      <c r="C25" s="21"/>
      <c r="D25" s="21"/>
      <c r="E25" s="21"/>
      <c r="F25" s="21"/>
      <c r="G25" s="21"/>
      <c r="H25" s="21"/>
      <c r="I25" s="21"/>
      <c r="J25" s="21"/>
      <c r="K25" s="21"/>
    </row>
    <row r="26" spans="1:11" ht="54" customHeight="1">
      <c r="A26" s="744" t="s">
        <v>930</v>
      </c>
      <c r="B26" s="745"/>
      <c r="C26" s="745"/>
      <c r="D26" s="745"/>
      <c r="E26" s="745"/>
      <c r="F26" s="745"/>
      <c r="G26" s="745"/>
      <c r="H26" s="735"/>
      <c r="I26" s="735"/>
      <c r="J26" s="735"/>
      <c r="K26" s="735"/>
    </row>
    <row r="27" spans="1:11" ht="14.25" customHeight="1">
      <c r="A27" s="47"/>
      <c r="B27" s="57"/>
      <c r="C27" s="57"/>
      <c r="D27" s="57"/>
      <c r="E27" s="57"/>
      <c r="F27" s="57"/>
      <c r="G27" s="57"/>
      <c r="H27" s="304"/>
      <c r="I27" s="304"/>
      <c r="J27" s="304"/>
      <c r="K27" s="304"/>
    </row>
    <row r="28" spans="1:11" ht="14.25" customHeight="1">
      <c r="A28" s="47"/>
      <c r="B28" s="57"/>
      <c r="C28" s="57"/>
      <c r="D28" s="57"/>
      <c r="E28" s="57"/>
      <c r="F28" s="57"/>
      <c r="G28" s="57"/>
      <c r="H28" s="304"/>
      <c r="I28" s="304"/>
      <c r="J28" s="304"/>
      <c r="K28" s="304"/>
    </row>
    <row r="29" spans="1:11" ht="14.25" customHeight="1">
      <c r="A29" s="47"/>
      <c r="B29" s="57"/>
      <c r="C29" s="57"/>
      <c r="D29" s="57"/>
      <c r="E29" s="57"/>
      <c r="F29" s="57"/>
      <c r="G29" s="57"/>
      <c r="H29" s="304"/>
      <c r="I29" s="304"/>
      <c r="J29" s="304"/>
      <c r="K29" s="304"/>
    </row>
    <row r="30" spans="1:11" ht="12.75" customHeight="1">
      <c r="A30" s="47"/>
      <c r="B30" s="57"/>
      <c r="C30" s="57"/>
      <c r="D30" s="57"/>
      <c r="E30" s="57"/>
      <c r="F30" s="57"/>
      <c r="G30" s="57"/>
      <c r="H30" s="304"/>
      <c r="I30" s="304"/>
      <c r="J30" s="304"/>
      <c r="K30" s="304"/>
    </row>
    <row r="31" spans="1:11" ht="12" customHeight="1">
      <c r="A31" s="47"/>
      <c r="B31" s="57"/>
      <c r="C31" s="57"/>
      <c r="D31" s="57"/>
      <c r="E31" s="57"/>
      <c r="F31" s="57"/>
      <c r="G31" s="57"/>
      <c r="H31" s="304"/>
      <c r="I31" s="304"/>
      <c r="J31" s="304"/>
      <c r="K31" s="304"/>
    </row>
    <row r="32" spans="1:11" ht="13.5" thickBot="1">
      <c r="A32" s="53" t="s">
        <v>310</v>
      </c>
      <c r="B32" s="21"/>
      <c r="C32" s="21"/>
      <c r="D32" s="21"/>
      <c r="E32" s="21"/>
      <c r="F32" s="21"/>
      <c r="G32" s="21"/>
      <c r="H32" s="21"/>
      <c r="I32" s="21"/>
      <c r="J32" s="21"/>
      <c r="K32" s="21"/>
    </row>
    <row r="33" spans="1:11" ht="14.25" customHeight="1" thickBot="1">
      <c r="A33" s="329" t="s">
        <v>229</v>
      </c>
      <c r="B33" s="330" t="s">
        <v>230</v>
      </c>
      <c r="C33" s="330" t="s">
        <v>36</v>
      </c>
      <c r="D33" s="330" t="s">
        <v>276</v>
      </c>
      <c r="E33" s="330" t="s">
        <v>277</v>
      </c>
      <c r="F33" s="331" t="s">
        <v>278</v>
      </c>
      <c r="G33" s="206" t="s">
        <v>247</v>
      </c>
      <c r="H33" s="206" t="s">
        <v>248</v>
      </c>
      <c r="I33" s="206" t="s">
        <v>249</v>
      </c>
      <c r="J33" s="206" t="s">
        <v>250</v>
      </c>
      <c r="K33" s="206" t="s">
        <v>251</v>
      </c>
    </row>
    <row r="34" spans="1:11" ht="13.5" thickBot="1">
      <c r="A34" s="35">
        <v>932</v>
      </c>
      <c r="B34" s="35">
        <v>6171</v>
      </c>
      <c r="C34" s="35">
        <v>5175</v>
      </c>
      <c r="D34" s="35">
        <v>32</v>
      </c>
      <c r="E34" s="35">
        <v>0</v>
      </c>
      <c r="F34" s="35" t="s">
        <v>216</v>
      </c>
      <c r="G34" s="295">
        <v>148</v>
      </c>
      <c r="H34" s="295">
        <v>148</v>
      </c>
      <c r="I34" s="295">
        <v>29.73</v>
      </c>
      <c r="J34" s="295">
        <f>I34/G34%</f>
        <v>20.08783783783784</v>
      </c>
      <c r="K34" s="295">
        <f>I34/H34%</f>
        <v>20.08783783783784</v>
      </c>
    </row>
    <row r="35" spans="1:13" ht="15" customHeight="1" thickBot="1">
      <c r="A35" s="263" t="s">
        <v>283</v>
      </c>
      <c r="B35" s="334"/>
      <c r="C35" s="334"/>
      <c r="D35" s="334"/>
      <c r="E35" s="334"/>
      <c r="F35" s="334"/>
      <c r="G35" s="63">
        <f>SUM(G34:G34)</f>
        <v>148</v>
      </c>
      <c r="H35" s="63">
        <f>SUM(H34:H34)</f>
        <v>148</v>
      </c>
      <c r="I35" s="63">
        <f>SUM(I34:I34)</f>
        <v>29.73</v>
      </c>
      <c r="J35" s="335">
        <f>I35/G35%</f>
        <v>20.08783783783784</v>
      </c>
      <c r="K35" s="336">
        <f>I35/H35%</f>
        <v>20.08783783783784</v>
      </c>
      <c r="M35" s="21"/>
    </row>
    <row r="36" spans="1:13" ht="15" customHeight="1">
      <c r="A36" s="43"/>
      <c r="B36" s="23"/>
      <c r="C36" s="23"/>
      <c r="D36" s="23"/>
      <c r="E36" s="23"/>
      <c r="F36" s="23"/>
      <c r="G36" s="65"/>
      <c r="H36" s="65"/>
      <c r="I36" s="65"/>
      <c r="J36" s="338"/>
      <c r="K36" s="338"/>
      <c r="M36" s="21"/>
    </row>
    <row r="37" spans="1:11" ht="13.5" customHeight="1">
      <c r="A37" s="56" t="s">
        <v>444</v>
      </c>
      <c r="B37" s="54"/>
      <c r="C37" s="54"/>
      <c r="D37" s="54"/>
      <c r="E37" s="54"/>
      <c r="F37" s="54"/>
      <c r="G37" s="54"/>
      <c r="H37" s="54"/>
      <c r="I37" s="54"/>
      <c r="J37" s="21"/>
      <c r="K37" s="21"/>
    </row>
    <row r="38" spans="1:11" ht="30" customHeight="1">
      <c r="A38" s="744" t="s">
        <v>719</v>
      </c>
      <c r="B38" s="745"/>
      <c r="C38" s="745"/>
      <c r="D38" s="745"/>
      <c r="E38" s="745"/>
      <c r="F38" s="745"/>
      <c r="G38" s="745"/>
      <c r="H38" s="735"/>
      <c r="I38" s="735"/>
      <c r="J38" s="735"/>
      <c r="K38" s="735"/>
    </row>
    <row r="39" spans="1:11" ht="12.75">
      <c r="A39" s="54"/>
      <c r="B39" s="21"/>
      <c r="C39" s="21"/>
      <c r="D39" s="21"/>
      <c r="E39" s="21"/>
      <c r="F39" s="21"/>
      <c r="G39" s="21"/>
      <c r="H39" s="21"/>
      <c r="I39" s="21"/>
      <c r="J39" s="21"/>
      <c r="K39" s="21"/>
    </row>
    <row r="40" spans="1:11" ht="12.75">
      <c r="A40" s="54"/>
      <c r="B40" s="21"/>
      <c r="C40" s="21"/>
      <c r="D40" s="21"/>
      <c r="E40" s="21"/>
      <c r="F40" s="21"/>
      <c r="G40" s="21"/>
      <c r="H40" s="21"/>
      <c r="I40" s="21"/>
      <c r="J40" s="21"/>
      <c r="K40" s="21"/>
    </row>
    <row r="41" spans="1:11" ht="12.75">
      <c r="A41" s="21"/>
      <c r="B41" s="21"/>
      <c r="C41" s="21"/>
      <c r="D41" s="21"/>
      <c r="E41" s="21"/>
      <c r="F41" s="21"/>
      <c r="G41" s="21"/>
      <c r="H41" s="21"/>
      <c r="I41" s="21"/>
      <c r="J41" s="21"/>
      <c r="K41" s="21"/>
    </row>
    <row r="42" spans="1:11" ht="12.75">
      <c r="A42" s="21"/>
      <c r="B42" s="21"/>
      <c r="C42" s="21"/>
      <c r="D42" s="21"/>
      <c r="E42" s="21"/>
      <c r="F42" s="21"/>
      <c r="G42" s="21"/>
      <c r="H42" s="21"/>
      <c r="I42" s="21"/>
      <c r="J42" s="21"/>
      <c r="K42" s="21"/>
    </row>
    <row r="43" spans="1:11" ht="12.75">
      <c r="A43" s="21"/>
      <c r="B43" s="21"/>
      <c r="C43" s="21"/>
      <c r="D43" s="21"/>
      <c r="E43" s="21"/>
      <c r="F43" s="21"/>
      <c r="G43" s="21"/>
      <c r="H43" s="21"/>
      <c r="I43" s="21"/>
      <c r="J43" s="21"/>
      <c r="K43" s="21"/>
    </row>
    <row r="44" spans="1:11" ht="12.75">
      <c r="A44" s="21"/>
      <c r="B44" s="21"/>
      <c r="C44" s="21"/>
      <c r="D44" s="21"/>
      <c r="E44" s="21"/>
      <c r="F44" s="21"/>
      <c r="G44" s="21"/>
      <c r="H44" s="21"/>
      <c r="I44" s="21"/>
      <c r="J44" s="21"/>
      <c r="K44" s="21"/>
    </row>
    <row r="45" spans="1:11" ht="12.75">
      <c r="A45" s="21"/>
      <c r="B45" s="21"/>
      <c r="C45" s="21"/>
      <c r="D45" s="21"/>
      <c r="E45" s="21"/>
      <c r="F45" s="21"/>
      <c r="G45" s="21"/>
      <c r="H45" s="21"/>
      <c r="I45" s="21"/>
      <c r="J45" s="21"/>
      <c r="K45" s="21"/>
    </row>
    <row r="46" spans="1:11" ht="12.75">
      <c r="A46" s="21"/>
      <c r="B46" s="21"/>
      <c r="C46" s="21"/>
      <c r="D46" s="21"/>
      <c r="E46" s="21"/>
      <c r="F46" s="21"/>
      <c r="G46" s="21"/>
      <c r="H46" s="21"/>
      <c r="I46" s="21"/>
      <c r="J46" s="21"/>
      <c r="K46" s="21"/>
    </row>
    <row r="47" spans="1:11" ht="12.75">
      <c r="A47" s="21"/>
      <c r="B47" s="21"/>
      <c r="C47" s="21"/>
      <c r="D47" s="21"/>
      <c r="E47" s="21"/>
      <c r="F47" s="21"/>
      <c r="G47" s="21"/>
      <c r="H47" s="21"/>
      <c r="I47" s="21"/>
      <c r="J47" s="21"/>
      <c r="K47" s="21"/>
    </row>
    <row r="48" spans="1:11" ht="12.75">
      <c r="A48" s="21"/>
      <c r="B48" s="21"/>
      <c r="C48" s="21"/>
      <c r="D48" s="21"/>
      <c r="E48" s="21"/>
      <c r="F48" s="21"/>
      <c r="G48" s="21"/>
      <c r="H48" s="21"/>
      <c r="I48" s="21"/>
      <c r="J48" s="21"/>
      <c r="K48" s="21"/>
    </row>
    <row r="49" spans="1:11" ht="12.75">
      <c r="A49" s="21"/>
      <c r="B49" s="21"/>
      <c r="C49" s="21"/>
      <c r="D49" s="21"/>
      <c r="E49" s="21"/>
      <c r="F49" s="21"/>
      <c r="G49" s="21"/>
      <c r="H49" s="21"/>
      <c r="I49" s="21"/>
      <c r="J49" s="21"/>
      <c r="K49" s="21"/>
    </row>
    <row r="50" spans="1:11" ht="12.75">
      <c r="A50" s="21"/>
      <c r="B50" s="21"/>
      <c r="C50" s="21"/>
      <c r="D50" s="21"/>
      <c r="E50" s="21"/>
      <c r="F50" s="21"/>
      <c r="G50" s="21"/>
      <c r="H50" s="21"/>
      <c r="I50" s="21"/>
      <c r="J50" s="21"/>
      <c r="K50" s="21"/>
    </row>
    <row r="51" spans="1:11" ht="12.75">
      <c r="A51" s="21"/>
      <c r="B51" s="21"/>
      <c r="C51" s="21"/>
      <c r="D51" s="21"/>
      <c r="E51" s="21"/>
      <c r="F51" s="21"/>
      <c r="G51" s="21"/>
      <c r="H51" s="21"/>
      <c r="I51" s="21"/>
      <c r="J51" s="21"/>
      <c r="K51" s="21"/>
    </row>
    <row r="52" spans="1:11" ht="12.75">
      <c r="A52" s="21"/>
      <c r="B52" s="21"/>
      <c r="C52" s="21"/>
      <c r="D52" s="21"/>
      <c r="E52" s="21"/>
      <c r="F52" s="21"/>
      <c r="G52" s="21"/>
      <c r="H52" s="21"/>
      <c r="I52" s="21"/>
      <c r="J52" s="21"/>
      <c r="K52" s="21"/>
    </row>
    <row r="53" spans="1:11" ht="12.75">
      <c r="A53" s="21"/>
      <c r="B53" s="21"/>
      <c r="C53" s="21"/>
      <c r="D53" s="21"/>
      <c r="E53" s="21"/>
      <c r="F53" s="21"/>
      <c r="G53" s="21"/>
      <c r="H53" s="21"/>
      <c r="I53" s="21"/>
      <c r="J53" s="21"/>
      <c r="K53" s="21"/>
    </row>
    <row r="54" spans="1:11" ht="12.75">
      <c r="A54" s="21"/>
      <c r="B54" s="21"/>
      <c r="C54" s="21"/>
      <c r="D54" s="21"/>
      <c r="E54" s="21"/>
      <c r="F54" s="21"/>
      <c r="G54" s="21"/>
      <c r="H54" s="21"/>
      <c r="I54" s="21"/>
      <c r="J54" s="21"/>
      <c r="K54" s="21"/>
    </row>
    <row r="55" spans="1:11" ht="12.75">
      <c r="A55" s="21"/>
      <c r="B55" s="21"/>
      <c r="C55" s="21"/>
      <c r="D55" s="21"/>
      <c r="E55" s="21"/>
      <c r="F55" s="21"/>
      <c r="G55" s="21"/>
      <c r="H55" s="21"/>
      <c r="I55" s="21"/>
      <c r="J55" s="21"/>
      <c r="K55" s="21"/>
    </row>
    <row r="56" spans="1:11" ht="12.75">
      <c r="A56" s="21"/>
      <c r="B56" s="21"/>
      <c r="C56" s="21"/>
      <c r="D56" s="21"/>
      <c r="E56" s="21"/>
      <c r="F56" s="21"/>
      <c r="G56" s="21"/>
      <c r="H56" s="21"/>
      <c r="I56" s="21"/>
      <c r="J56" s="21"/>
      <c r="K56" s="21"/>
    </row>
    <row r="57" spans="1:11" ht="12.75">
      <c r="A57" s="21"/>
      <c r="B57" s="21"/>
      <c r="C57" s="21"/>
      <c r="D57" s="21"/>
      <c r="E57" s="21"/>
      <c r="F57" s="21"/>
      <c r="G57" s="21"/>
      <c r="H57" s="21"/>
      <c r="I57" s="21"/>
      <c r="J57" s="21"/>
      <c r="K57" s="21"/>
    </row>
    <row r="58" spans="1:11" ht="12.75">
      <c r="A58" s="21"/>
      <c r="B58" s="21"/>
      <c r="C58" s="21"/>
      <c r="D58" s="21"/>
      <c r="E58" s="21"/>
      <c r="F58" s="21"/>
      <c r="G58" s="21"/>
      <c r="H58" s="21"/>
      <c r="I58" s="21"/>
      <c r="J58" s="21"/>
      <c r="K58" s="21"/>
    </row>
    <row r="59" spans="1:11" ht="12.75">
      <c r="A59" s="21"/>
      <c r="B59" s="21"/>
      <c r="C59" s="21"/>
      <c r="D59" s="21"/>
      <c r="E59" s="21"/>
      <c r="F59" s="21"/>
      <c r="G59" s="21"/>
      <c r="H59" s="21"/>
      <c r="I59" s="21"/>
      <c r="J59" s="21"/>
      <c r="K59" s="21"/>
    </row>
    <row r="60" spans="1:11" ht="12.75">
      <c r="A60" s="21"/>
      <c r="B60" s="21"/>
      <c r="C60" s="21"/>
      <c r="D60" s="21"/>
      <c r="E60" s="21"/>
      <c r="F60" s="21"/>
      <c r="G60" s="21"/>
      <c r="H60" s="21"/>
      <c r="I60" s="21"/>
      <c r="J60" s="21"/>
      <c r="K60" s="21"/>
    </row>
    <row r="61" spans="1:11" ht="12.75">
      <c r="A61" s="21"/>
      <c r="B61" s="21"/>
      <c r="C61" s="21"/>
      <c r="D61" s="21"/>
      <c r="E61" s="21"/>
      <c r="F61" s="21"/>
      <c r="G61" s="21"/>
      <c r="H61" s="21"/>
      <c r="I61" s="21"/>
      <c r="J61" s="21"/>
      <c r="K61" s="21"/>
    </row>
    <row r="62" spans="1:11" ht="12.75">
      <c r="A62" s="21"/>
      <c r="B62" s="21"/>
      <c r="C62" s="21"/>
      <c r="D62" s="21"/>
      <c r="E62" s="21"/>
      <c r="F62" s="21"/>
      <c r="G62" s="21"/>
      <c r="H62" s="21"/>
      <c r="I62" s="21"/>
      <c r="J62" s="21"/>
      <c r="K62" s="21"/>
    </row>
    <row r="63" spans="1:11" ht="12.75">
      <c r="A63" s="21"/>
      <c r="B63" s="21"/>
      <c r="C63" s="21"/>
      <c r="D63" s="21"/>
      <c r="E63" s="21"/>
      <c r="F63" s="21"/>
      <c r="G63" s="21"/>
      <c r="H63" s="21"/>
      <c r="I63" s="21"/>
      <c r="J63" s="21"/>
      <c r="K63" s="21"/>
    </row>
    <row r="64" spans="1:11" ht="12.75">
      <c r="A64" s="21"/>
      <c r="B64" s="21"/>
      <c r="C64" s="21"/>
      <c r="D64" s="21"/>
      <c r="E64" s="21"/>
      <c r="F64" s="21"/>
      <c r="G64" s="21"/>
      <c r="H64" s="21"/>
      <c r="I64" s="21"/>
      <c r="J64" s="21"/>
      <c r="K64" s="21"/>
    </row>
    <row r="65" spans="1:11" ht="12.75">
      <c r="A65" s="21"/>
      <c r="B65" s="21"/>
      <c r="C65" s="21"/>
      <c r="D65" s="21"/>
      <c r="E65" s="21"/>
      <c r="F65" s="21"/>
      <c r="G65" s="21"/>
      <c r="H65" s="21"/>
      <c r="I65" s="21"/>
      <c r="J65" s="21"/>
      <c r="K65" s="21"/>
    </row>
    <row r="66" spans="1:11" ht="12.75">
      <c r="A66" s="21"/>
      <c r="B66" s="21"/>
      <c r="C66" s="21"/>
      <c r="D66" s="21"/>
      <c r="E66" s="21"/>
      <c r="F66" s="21"/>
      <c r="G66" s="21"/>
      <c r="H66" s="21"/>
      <c r="I66" s="21"/>
      <c r="J66" s="21"/>
      <c r="K66" s="21"/>
    </row>
  </sheetData>
  <sheetProtection/>
  <mergeCells count="3">
    <mergeCell ref="A15:K15"/>
    <mergeCell ref="A38:K38"/>
    <mergeCell ref="A26:K26"/>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4.xml><?xml version="1.0" encoding="utf-8"?>
<worksheet xmlns="http://schemas.openxmlformats.org/spreadsheetml/2006/main" xmlns:r="http://schemas.openxmlformats.org/officeDocument/2006/relationships">
  <dimension ref="A1:M15"/>
  <sheetViews>
    <sheetView zoomScalePageLayoutView="0" workbookViewId="0" topLeftCell="A1">
      <selection activeCell="M9" sqref="M9"/>
    </sheetView>
  </sheetViews>
  <sheetFormatPr defaultColWidth="9.00390625" defaultRowHeight="12.75"/>
  <cols>
    <col min="1" max="1" width="5.375" style="0" customWidth="1"/>
    <col min="2" max="2" width="6.50390625" style="0" customWidth="1"/>
    <col min="3" max="3" width="6.125" style="0" customWidth="1"/>
    <col min="4" max="4" width="5.50390625" style="0" customWidth="1"/>
    <col min="5" max="5" width="5.625" style="0" customWidth="1"/>
    <col min="6" max="6" width="34.50390625" style="0" customWidth="1"/>
    <col min="7" max="7" width="12.50390625" style="0" customWidth="1"/>
    <col min="8" max="8" width="12.625" style="0" customWidth="1"/>
    <col min="9" max="9" width="19.375" style="0" customWidth="1"/>
  </cols>
  <sheetData>
    <row r="1" ht="13.5" thickBot="1">
      <c r="A1" s="1" t="s">
        <v>538</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4.25" customHeight="1">
      <c r="A3" s="2">
        <v>935</v>
      </c>
      <c r="B3" s="2">
        <v>6171</v>
      </c>
      <c r="C3" s="2">
        <v>5137</v>
      </c>
      <c r="D3" s="2">
        <v>35</v>
      </c>
      <c r="E3" s="2">
        <v>0</v>
      </c>
      <c r="F3" s="2" t="s">
        <v>62</v>
      </c>
      <c r="G3" s="61">
        <v>0</v>
      </c>
      <c r="H3" s="61">
        <v>7.7</v>
      </c>
      <c r="I3" s="61">
        <v>6</v>
      </c>
      <c r="J3" s="245">
        <v>0</v>
      </c>
      <c r="K3" s="245">
        <f>I3/H3%</f>
        <v>77.92207792207792</v>
      </c>
    </row>
    <row r="4" spans="1:11" ht="12.75">
      <c r="A4" s="2">
        <v>935</v>
      </c>
      <c r="B4" s="2">
        <v>6171</v>
      </c>
      <c r="C4" s="2">
        <v>5139</v>
      </c>
      <c r="D4" s="2">
        <v>35</v>
      </c>
      <c r="E4" s="2">
        <v>0</v>
      </c>
      <c r="F4" s="2" t="s">
        <v>170</v>
      </c>
      <c r="G4" s="61">
        <v>30</v>
      </c>
      <c r="H4" s="61">
        <v>25</v>
      </c>
      <c r="I4" s="61">
        <v>18.38</v>
      </c>
      <c r="J4" s="245">
        <f aca="true" t="shared" si="0" ref="J4:J9">I4/G4%</f>
        <v>61.266666666666666</v>
      </c>
      <c r="K4" s="245">
        <f aca="true" t="shared" si="1" ref="K4:K9">I4/H4%</f>
        <v>73.52</v>
      </c>
    </row>
    <row r="5" spans="1:11" ht="12.75">
      <c r="A5" s="3">
        <v>935</v>
      </c>
      <c r="B5" s="3">
        <v>6171</v>
      </c>
      <c r="C5" s="3">
        <v>5166</v>
      </c>
      <c r="D5" s="3">
        <v>35</v>
      </c>
      <c r="E5" s="3">
        <v>0</v>
      </c>
      <c r="F5" s="3" t="s">
        <v>25</v>
      </c>
      <c r="G5" s="61">
        <v>10</v>
      </c>
      <c r="H5" s="61">
        <v>10</v>
      </c>
      <c r="I5" s="61">
        <v>0</v>
      </c>
      <c r="J5" s="85">
        <f t="shared" si="0"/>
        <v>0</v>
      </c>
      <c r="K5" s="245">
        <f t="shared" si="1"/>
        <v>0</v>
      </c>
    </row>
    <row r="6" spans="1:11" ht="12.75">
      <c r="A6" s="3">
        <v>935</v>
      </c>
      <c r="B6" s="2">
        <v>6171</v>
      </c>
      <c r="C6" s="2">
        <v>5169</v>
      </c>
      <c r="D6" s="2">
        <v>35</v>
      </c>
      <c r="E6" s="2">
        <v>0</v>
      </c>
      <c r="F6" s="2" t="s">
        <v>26</v>
      </c>
      <c r="G6" s="61">
        <v>10</v>
      </c>
      <c r="H6" s="61">
        <v>10</v>
      </c>
      <c r="I6" s="61">
        <v>0</v>
      </c>
      <c r="J6" s="85">
        <f t="shared" si="0"/>
        <v>0</v>
      </c>
      <c r="K6" s="85">
        <f t="shared" si="1"/>
        <v>0</v>
      </c>
    </row>
    <row r="7" spans="1:11" ht="12.75">
      <c r="A7" s="6">
        <v>935</v>
      </c>
      <c r="B7" s="6">
        <v>6171</v>
      </c>
      <c r="C7" s="6">
        <v>5175</v>
      </c>
      <c r="D7" s="6">
        <v>35</v>
      </c>
      <c r="E7" s="6">
        <v>0</v>
      </c>
      <c r="F7" s="6" t="s">
        <v>216</v>
      </c>
      <c r="G7" s="61">
        <v>50</v>
      </c>
      <c r="H7" s="61">
        <v>50</v>
      </c>
      <c r="I7" s="61">
        <v>46.49</v>
      </c>
      <c r="J7" s="85">
        <f t="shared" si="0"/>
        <v>92.98</v>
      </c>
      <c r="K7" s="85">
        <f t="shared" si="1"/>
        <v>92.98</v>
      </c>
    </row>
    <row r="8" spans="1:11" ht="13.5" thickBot="1">
      <c r="A8" s="36">
        <v>935</v>
      </c>
      <c r="B8" s="36">
        <v>6171</v>
      </c>
      <c r="C8" s="36">
        <v>5194</v>
      </c>
      <c r="D8" s="36">
        <v>35</v>
      </c>
      <c r="E8" s="36">
        <v>0</v>
      </c>
      <c r="F8" s="36" t="s">
        <v>217</v>
      </c>
      <c r="G8" s="62">
        <v>30</v>
      </c>
      <c r="H8" s="62">
        <v>35</v>
      </c>
      <c r="I8" s="62">
        <v>28.53</v>
      </c>
      <c r="J8" s="233">
        <f t="shared" si="0"/>
        <v>95.10000000000001</v>
      </c>
      <c r="K8" s="233">
        <f t="shared" si="1"/>
        <v>81.51428571428572</v>
      </c>
    </row>
    <row r="9" spans="1:13" ht="15.75" customHeight="1" thickBot="1">
      <c r="A9" s="38" t="s">
        <v>283</v>
      </c>
      <c r="B9" s="37"/>
      <c r="C9" s="37"/>
      <c r="D9" s="37"/>
      <c r="E9" s="37"/>
      <c r="F9" s="37"/>
      <c r="G9" s="59">
        <f>SUM(G3:G8)</f>
        <v>130</v>
      </c>
      <c r="H9" s="59">
        <f>SUM(H3:H8)</f>
        <v>137.7</v>
      </c>
      <c r="I9" s="59">
        <f>SUM(I3:I8)</f>
        <v>99.4</v>
      </c>
      <c r="J9" s="241">
        <f t="shared" si="0"/>
        <v>76.46153846153847</v>
      </c>
      <c r="K9" s="242">
        <f t="shared" si="1"/>
        <v>72.18591140159769</v>
      </c>
      <c r="M9" s="21"/>
    </row>
    <row r="10" spans="1:13" ht="14.25" customHeight="1">
      <c r="A10" s="13"/>
      <c r="B10" s="15"/>
      <c r="C10" s="15"/>
      <c r="D10" s="15"/>
      <c r="E10" s="15"/>
      <c r="F10" s="15"/>
      <c r="G10" s="65"/>
      <c r="H10" s="65"/>
      <c r="I10" s="65"/>
      <c r="J10" s="268"/>
      <c r="K10" s="268"/>
      <c r="M10" s="21"/>
    </row>
    <row r="11" spans="1:11" ht="12.75">
      <c r="A11" s="46" t="s">
        <v>405</v>
      </c>
      <c r="B11" s="303"/>
      <c r="C11" s="21"/>
      <c r="D11" s="21"/>
      <c r="E11" s="21"/>
      <c r="F11" s="21"/>
      <c r="G11" s="21"/>
      <c r="H11" s="21"/>
      <c r="I11" s="21"/>
      <c r="J11" s="21"/>
      <c r="K11" s="21"/>
    </row>
    <row r="12" spans="1:11" s="21" customFormat="1" ht="29.25" customHeight="1">
      <c r="A12" s="744" t="s">
        <v>803</v>
      </c>
      <c r="B12" s="745"/>
      <c r="C12" s="745"/>
      <c r="D12" s="745"/>
      <c r="E12" s="745"/>
      <c r="F12" s="745"/>
      <c r="G12" s="745"/>
      <c r="H12" s="735"/>
      <c r="I12" s="735"/>
      <c r="J12" s="735"/>
      <c r="K12" s="735"/>
    </row>
    <row r="13" spans="1:9" s="21" customFormat="1" ht="13.5" customHeight="1">
      <c r="A13" s="57"/>
      <c r="B13" s="57"/>
      <c r="C13" s="57"/>
      <c r="D13" s="57"/>
      <c r="E13" s="57"/>
      <c r="F13" s="57"/>
      <c r="G13" s="57"/>
      <c r="H13" s="57"/>
      <c r="I13" s="57"/>
    </row>
    <row r="14" spans="1:11" ht="12.75">
      <c r="A14" s="21"/>
      <c r="B14" s="21"/>
      <c r="C14" s="21"/>
      <c r="D14" s="21"/>
      <c r="E14" s="21"/>
      <c r="F14" s="21"/>
      <c r="G14" s="21"/>
      <c r="H14" s="21"/>
      <c r="I14" s="21"/>
      <c r="J14" s="21"/>
      <c r="K14" s="21"/>
    </row>
    <row r="15" spans="1:11" ht="12.75">
      <c r="A15" s="21"/>
      <c r="B15" s="21"/>
      <c r="C15" s="21"/>
      <c r="D15" s="21"/>
      <c r="E15" s="21"/>
      <c r="F15" s="21"/>
      <c r="G15" s="21"/>
      <c r="H15" s="21"/>
      <c r="I15" s="21"/>
      <c r="J15" s="21"/>
      <c r="K15" s="21"/>
    </row>
  </sheetData>
  <sheetProtection/>
  <mergeCells count="1">
    <mergeCell ref="A12:K12"/>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5.xml><?xml version="1.0" encoding="utf-8"?>
<worksheet xmlns="http://schemas.openxmlformats.org/spreadsheetml/2006/main" xmlns:r="http://schemas.openxmlformats.org/officeDocument/2006/relationships">
  <dimension ref="A1:M22"/>
  <sheetViews>
    <sheetView zoomScalePageLayoutView="0" workbookViewId="0" topLeftCell="A1">
      <selection activeCell="C15" sqref="C15"/>
    </sheetView>
  </sheetViews>
  <sheetFormatPr defaultColWidth="9.00390625" defaultRowHeight="12.75"/>
  <cols>
    <col min="1" max="1" width="4.625" style="0" customWidth="1"/>
    <col min="2" max="3" width="5.625" style="0" customWidth="1"/>
    <col min="4" max="4" width="4.625" style="0" customWidth="1"/>
    <col min="5" max="5" width="5.625" style="0" customWidth="1"/>
    <col min="6" max="6" width="41.125" style="0" customWidth="1"/>
    <col min="7" max="8" width="10.50390625" style="0" customWidth="1"/>
    <col min="9" max="9" width="17.50390625" style="0" customWidth="1"/>
  </cols>
  <sheetData>
    <row r="1" ht="13.5" thickBot="1">
      <c r="A1" s="1" t="s">
        <v>494</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2.75">
      <c r="A3" s="2">
        <v>936</v>
      </c>
      <c r="B3" s="2">
        <v>6171</v>
      </c>
      <c r="C3" s="2">
        <v>5139</v>
      </c>
      <c r="D3" s="2">
        <v>36</v>
      </c>
      <c r="E3" s="2">
        <v>0</v>
      </c>
      <c r="F3" s="2" t="s">
        <v>170</v>
      </c>
      <c r="G3" s="61">
        <v>20</v>
      </c>
      <c r="H3" s="61">
        <v>15</v>
      </c>
      <c r="I3" s="61">
        <v>10.14</v>
      </c>
      <c r="J3" s="245">
        <f>I3/G3%</f>
        <v>50.7</v>
      </c>
      <c r="K3" s="245">
        <f aca="true" t="shared" si="0" ref="K3:K8">I3/H3%</f>
        <v>67.60000000000001</v>
      </c>
    </row>
    <row r="4" spans="1:11" ht="12.75">
      <c r="A4" s="2">
        <v>936</v>
      </c>
      <c r="B4" s="2">
        <v>6171</v>
      </c>
      <c r="C4" s="2">
        <v>5166</v>
      </c>
      <c r="D4" s="2">
        <v>36</v>
      </c>
      <c r="E4" s="2">
        <v>0</v>
      </c>
      <c r="F4" s="2" t="s">
        <v>25</v>
      </c>
      <c r="G4" s="61">
        <v>0</v>
      </c>
      <c r="H4" s="61">
        <v>12</v>
      </c>
      <c r="I4" s="61">
        <v>12</v>
      </c>
      <c r="J4" s="85">
        <v>0</v>
      </c>
      <c r="K4" s="245">
        <f t="shared" si="0"/>
        <v>100</v>
      </c>
    </row>
    <row r="5" spans="1:11" ht="12.75">
      <c r="A5" s="2">
        <v>936</v>
      </c>
      <c r="B5" s="2">
        <v>6171</v>
      </c>
      <c r="C5" s="2">
        <v>5169</v>
      </c>
      <c r="D5" s="2">
        <v>36</v>
      </c>
      <c r="E5" s="2">
        <v>0</v>
      </c>
      <c r="F5" s="2" t="s">
        <v>26</v>
      </c>
      <c r="G5" s="61">
        <v>50</v>
      </c>
      <c r="H5" s="61">
        <v>130</v>
      </c>
      <c r="I5" s="61">
        <v>80</v>
      </c>
      <c r="J5" s="85">
        <f>I5/G5%</f>
        <v>160</v>
      </c>
      <c r="K5" s="85">
        <f t="shared" si="0"/>
        <v>61.53846153846153</v>
      </c>
    </row>
    <row r="6" spans="1:11" ht="12.75">
      <c r="A6" s="2">
        <v>936</v>
      </c>
      <c r="B6" s="6">
        <v>6171</v>
      </c>
      <c r="C6" s="6">
        <v>5175</v>
      </c>
      <c r="D6" s="6">
        <v>36</v>
      </c>
      <c r="E6" s="6">
        <v>0</v>
      </c>
      <c r="F6" s="6" t="s">
        <v>216</v>
      </c>
      <c r="G6" s="61">
        <v>30</v>
      </c>
      <c r="H6" s="61">
        <v>25</v>
      </c>
      <c r="I6" s="61">
        <v>16.2</v>
      </c>
      <c r="J6" s="85">
        <f>I6/G6%</f>
        <v>54</v>
      </c>
      <c r="K6" s="85">
        <f t="shared" si="0"/>
        <v>64.8</v>
      </c>
    </row>
    <row r="7" spans="1:11" ht="13.5" thickBot="1">
      <c r="A7" s="6">
        <v>936</v>
      </c>
      <c r="B7" s="35">
        <v>6171</v>
      </c>
      <c r="C7" s="35">
        <v>5194</v>
      </c>
      <c r="D7" s="35">
        <v>36</v>
      </c>
      <c r="E7" s="35">
        <v>0</v>
      </c>
      <c r="F7" s="35" t="s">
        <v>217</v>
      </c>
      <c r="G7" s="71">
        <v>30</v>
      </c>
      <c r="H7" s="71">
        <v>28</v>
      </c>
      <c r="I7" s="71">
        <v>22.29</v>
      </c>
      <c r="J7" s="233">
        <f>I7/G7%</f>
        <v>74.3</v>
      </c>
      <c r="K7" s="233">
        <f t="shared" si="0"/>
        <v>79.60714285714285</v>
      </c>
    </row>
    <row r="8" spans="1:13" ht="13.5" thickBot="1">
      <c r="A8" s="9" t="s">
        <v>283</v>
      </c>
      <c r="B8" s="10"/>
      <c r="C8" s="10"/>
      <c r="D8" s="10"/>
      <c r="E8" s="10"/>
      <c r="F8" s="14"/>
      <c r="G8" s="63">
        <f>SUM(G3:G7)</f>
        <v>130</v>
      </c>
      <c r="H8" s="63">
        <f>SUM(H3:H7)</f>
        <v>210</v>
      </c>
      <c r="I8" s="63">
        <f>SUM(I3:I7)</f>
        <v>140.63</v>
      </c>
      <c r="J8" s="241">
        <f>I8/G8%</f>
        <v>108.17692307692307</v>
      </c>
      <c r="K8" s="242">
        <f t="shared" si="0"/>
        <v>66.96666666666667</v>
      </c>
      <c r="M8" s="21"/>
    </row>
    <row r="9" spans="1:13" ht="12.75">
      <c r="A9" s="13"/>
      <c r="B9" s="15"/>
      <c r="C9" s="15"/>
      <c r="D9" s="15"/>
      <c r="E9" s="15"/>
      <c r="F9" s="15"/>
      <c r="G9" s="65"/>
      <c r="H9" s="65"/>
      <c r="I9" s="65"/>
      <c r="J9" s="268"/>
      <c r="K9" s="268"/>
      <c r="M9" s="21"/>
    </row>
    <row r="10" spans="1:11" ht="12.75">
      <c r="A10" s="56" t="s">
        <v>447</v>
      </c>
      <c r="B10" s="23"/>
      <c r="C10" s="23"/>
      <c r="D10" s="23"/>
      <c r="E10" s="23"/>
      <c r="F10" s="23"/>
      <c r="G10" s="65"/>
      <c r="H10" s="65"/>
      <c r="I10" s="65"/>
      <c r="J10" s="21"/>
      <c r="K10" s="21"/>
    </row>
    <row r="11" spans="1:11" ht="45" customHeight="1">
      <c r="A11" s="744" t="s">
        <v>804</v>
      </c>
      <c r="B11" s="745"/>
      <c r="C11" s="745"/>
      <c r="D11" s="745"/>
      <c r="E11" s="745"/>
      <c r="F11" s="745"/>
      <c r="G11" s="745"/>
      <c r="H11" s="735"/>
      <c r="I11" s="735"/>
      <c r="J11" s="735"/>
      <c r="K11" s="735"/>
    </row>
    <row r="12" spans="1:11" ht="13.5" customHeight="1">
      <c r="A12" s="57"/>
      <c r="B12" s="57"/>
      <c r="C12" s="57"/>
      <c r="D12" s="57"/>
      <c r="E12" s="57"/>
      <c r="F12" s="57"/>
      <c r="G12" s="57"/>
      <c r="H12" s="57"/>
      <c r="I12" s="57"/>
      <c r="J12" s="21"/>
      <c r="K12" s="21"/>
    </row>
    <row r="13" spans="1:11" ht="12.75">
      <c r="A13" s="21"/>
      <c r="B13" s="21"/>
      <c r="C13" s="21"/>
      <c r="D13" s="21"/>
      <c r="E13" s="21"/>
      <c r="F13" s="21"/>
      <c r="G13" s="21"/>
      <c r="H13" s="21"/>
      <c r="I13" s="21"/>
      <c r="J13" s="21"/>
      <c r="K13" s="21"/>
    </row>
    <row r="14" spans="1:11" ht="12.75">
      <c r="A14" s="21"/>
      <c r="B14" s="21"/>
      <c r="C14" s="21"/>
      <c r="D14" s="21"/>
      <c r="E14" s="21"/>
      <c r="F14" s="21"/>
      <c r="G14" s="21"/>
      <c r="H14" s="21"/>
      <c r="I14" s="21"/>
      <c r="J14" s="21"/>
      <c r="K14" s="21"/>
    </row>
    <row r="22" ht="12.75">
      <c r="A22" s="1"/>
    </row>
  </sheetData>
  <sheetProtection/>
  <mergeCells count="1">
    <mergeCell ref="A11:K11"/>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6.xml><?xml version="1.0" encoding="utf-8"?>
<worksheet xmlns="http://schemas.openxmlformats.org/spreadsheetml/2006/main" xmlns:r="http://schemas.openxmlformats.org/officeDocument/2006/relationships">
  <dimension ref="A1:M23"/>
  <sheetViews>
    <sheetView zoomScalePageLayoutView="0" workbookViewId="0" topLeftCell="A1">
      <selection activeCell="O77" sqref="O77"/>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35.50390625" style="0" customWidth="1"/>
    <col min="7" max="8" width="11.625" style="0" customWidth="1"/>
    <col min="9" max="9" width="18.50390625" style="0" customWidth="1"/>
  </cols>
  <sheetData>
    <row r="1" ht="13.5" thickBot="1">
      <c r="A1" s="1" t="s">
        <v>495</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2.75">
      <c r="A3" s="2">
        <v>937</v>
      </c>
      <c r="B3" s="3">
        <v>6171</v>
      </c>
      <c r="C3" s="3">
        <v>5137</v>
      </c>
      <c r="D3" s="3">
        <v>37</v>
      </c>
      <c r="E3" s="3">
        <v>0</v>
      </c>
      <c r="F3" s="3" t="s">
        <v>62</v>
      </c>
      <c r="G3" s="61">
        <v>5</v>
      </c>
      <c r="H3" s="61">
        <v>5</v>
      </c>
      <c r="I3" s="61">
        <v>0</v>
      </c>
      <c r="J3" s="85">
        <f aca="true" t="shared" si="0" ref="J3:J9">I3/G3%</f>
        <v>0</v>
      </c>
      <c r="K3" s="85">
        <f aca="true" t="shared" si="1" ref="K3:K9">I3/H3%</f>
        <v>0</v>
      </c>
    </row>
    <row r="4" spans="1:11" ht="12.75">
      <c r="A4" s="2">
        <v>937</v>
      </c>
      <c r="B4" s="3">
        <v>6171</v>
      </c>
      <c r="C4" s="3">
        <v>5139</v>
      </c>
      <c r="D4" s="3">
        <v>37</v>
      </c>
      <c r="E4" s="3">
        <v>0</v>
      </c>
      <c r="F4" s="3" t="s">
        <v>170</v>
      </c>
      <c r="G4" s="61">
        <v>25</v>
      </c>
      <c r="H4" s="61">
        <v>25</v>
      </c>
      <c r="I4" s="61">
        <v>22.18</v>
      </c>
      <c r="J4" s="85">
        <f t="shared" si="0"/>
        <v>88.72</v>
      </c>
      <c r="K4" s="85">
        <f t="shared" si="1"/>
        <v>88.72</v>
      </c>
    </row>
    <row r="5" spans="1:11" ht="12.75">
      <c r="A5" s="2">
        <v>937</v>
      </c>
      <c r="B5" s="3">
        <v>6171</v>
      </c>
      <c r="C5" s="3">
        <v>5166</v>
      </c>
      <c r="D5" s="3">
        <v>37</v>
      </c>
      <c r="E5" s="3">
        <v>0</v>
      </c>
      <c r="F5" s="3" t="s">
        <v>25</v>
      </c>
      <c r="G5" s="61">
        <v>10</v>
      </c>
      <c r="H5" s="61">
        <v>10</v>
      </c>
      <c r="I5" s="61">
        <v>10</v>
      </c>
      <c r="J5" s="85">
        <f t="shared" si="0"/>
        <v>100</v>
      </c>
      <c r="K5" s="85">
        <f t="shared" si="1"/>
        <v>100</v>
      </c>
    </row>
    <row r="6" spans="1:11" ht="12.75">
      <c r="A6" s="2">
        <v>937</v>
      </c>
      <c r="B6" s="2">
        <v>6171</v>
      </c>
      <c r="C6" s="2">
        <v>5169</v>
      </c>
      <c r="D6" s="2">
        <v>37</v>
      </c>
      <c r="E6" s="2">
        <v>0</v>
      </c>
      <c r="F6" s="2" t="s">
        <v>26</v>
      </c>
      <c r="G6" s="61">
        <v>15</v>
      </c>
      <c r="H6" s="61">
        <v>15</v>
      </c>
      <c r="I6" s="61">
        <v>0</v>
      </c>
      <c r="J6" s="85">
        <f t="shared" si="0"/>
        <v>0</v>
      </c>
      <c r="K6" s="85">
        <f t="shared" si="1"/>
        <v>0</v>
      </c>
    </row>
    <row r="7" spans="1:11" ht="12.75">
      <c r="A7" s="2">
        <v>937</v>
      </c>
      <c r="B7" s="6">
        <v>6171</v>
      </c>
      <c r="C7" s="6">
        <v>5175</v>
      </c>
      <c r="D7" s="6">
        <v>37</v>
      </c>
      <c r="E7" s="6">
        <v>0</v>
      </c>
      <c r="F7" s="6" t="s">
        <v>216</v>
      </c>
      <c r="G7" s="61">
        <v>50</v>
      </c>
      <c r="H7" s="61">
        <v>50</v>
      </c>
      <c r="I7" s="61">
        <v>37.87</v>
      </c>
      <c r="J7" s="85">
        <f t="shared" si="0"/>
        <v>75.74</v>
      </c>
      <c r="K7" s="85">
        <f t="shared" si="1"/>
        <v>75.74</v>
      </c>
    </row>
    <row r="8" spans="1:11" ht="13.5" thickBot="1">
      <c r="A8" s="39">
        <v>937</v>
      </c>
      <c r="B8" s="39">
        <v>6171</v>
      </c>
      <c r="C8" s="39">
        <v>5194</v>
      </c>
      <c r="D8" s="39">
        <v>37</v>
      </c>
      <c r="E8" s="39">
        <v>0</v>
      </c>
      <c r="F8" s="36" t="s">
        <v>217</v>
      </c>
      <c r="G8" s="62">
        <v>25</v>
      </c>
      <c r="H8" s="62">
        <v>25</v>
      </c>
      <c r="I8" s="62">
        <v>21.51</v>
      </c>
      <c r="J8" s="233">
        <f t="shared" si="0"/>
        <v>86.04</v>
      </c>
      <c r="K8" s="233">
        <f t="shared" si="1"/>
        <v>86.04</v>
      </c>
    </row>
    <row r="9" spans="1:13" ht="13.5" thickBot="1">
      <c r="A9" s="38" t="s">
        <v>283</v>
      </c>
      <c r="B9" s="37"/>
      <c r="C9" s="37"/>
      <c r="D9" s="37"/>
      <c r="E9" s="37"/>
      <c r="F9" s="37"/>
      <c r="G9" s="59">
        <f>SUM(G3:G8)</f>
        <v>130</v>
      </c>
      <c r="H9" s="59">
        <f>SUM(H3:H8)</f>
        <v>130</v>
      </c>
      <c r="I9" s="59">
        <f>SUM(I3:I8)</f>
        <v>91.56</v>
      </c>
      <c r="J9" s="239">
        <f t="shared" si="0"/>
        <v>70.43076923076923</v>
      </c>
      <c r="K9" s="240">
        <f t="shared" si="1"/>
        <v>70.43076923076923</v>
      </c>
      <c r="M9" s="21"/>
    </row>
    <row r="10" spans="1:13" ht="12.75">
      <c r="A10" s="13"/>
      <c r="B10" s="15"/>
      <c r="C10" s="15"/>
      <c r="D10" s="15"/>
      <c r="E10" s="15"/>
      <c r="F10" s="15"/>
      <c r="G10" s="65"/>
      <c r="H10" s="65"/>
      <c r="I10" s="65"/>
      <c r="J10" s="268"/>
      <c r="K10" s="268"/>
      <c r="M10" s="21"/>
    </row>
    <row r="11" spans="1:11" ht="12.75">
      <c r="A11" s="46" t="s">
        <v>446</v>
      </c>
      <c r="B11" s="23"/>
      <c r="C11" s="23"/>
      <c r="D11" s="23"/>
      <c r="E11" s="23"/>
      <c r="F11" s="23"/>
      <c r="G11" s="65"/>
      <c r="H11" s="65"/>
      <c r="I11" s="65"/>
      <c r="J11" s="21"/>
      <c r="K11" s="21"/>
    </row>
    <row r="12" spans="1:11" ht="39.75" customHeight="1">
      <c r="A12" s="744" t="s">
        <v>805</v>
      </c>
      <c r="B12" s="745"/>
      <c r="C12" s="745"/>
      <c r="D12" s="745"/>
      <c r="E12" s="745"/>
      <c r="F12" s="745"/>
      <c r="G12" s="745"/>
      <c r="H12" s="735"/>
      <c r="I12" s="735"/>
      <c r="J12" s="735"/>
      <c r="K12" s="735"/>
    </row>
    <row r="13" spans="1:11" ht="12.75">
      <c r="A13" s="21"/>
      <c r="B13" s="21"/>
      <c r="C13" s="21"/>
      <c r="D13" s="21"/>
      <c r="E13" s="21"/>
      <c r="F13" s="21"/>
      <c r="G13" s="21"/>
      <c r="H13" s="21"/>
      <c r="I13" s="21"/>
      <c r="J13" s="21"/>
      <c r="K13" s="21"/>
    </row>
    <row r="14" spans="1:11" ht="12.75">
      <c r="A14" s="21"/>
      <c r="B14" s="21"/>
      <c r="C14" s="21"/>
      <c r="D14" s="21"/>
      <c r="E14" s="21"/>
      <c r="F14" s="21"/>
      <c r="G14" s="21"/>
      <c r="H14" s="21"/>
      <c r="I14" s="21"/>
      <c r="J14" s="21"/>
      <c r="K14" s="21"/>
    </row>
    <row r="15" spans="1:11" ht="12.75">
      <c r="A15" s="21"/>
      <c r="B15" s="21"/>
      <c r="C15" s="21"/>
      <c r="D15" s="21"/>
      <c r="E15" s="21"/>
      <c r="F15" s="21"/>
      <c r="G15" s="21"/>
      <c r="H15" s="21"/>
      <c r="I15" s="21"/>
      <c r="J15" s="21"/>
      <c r="K15" s="21"/>
    </row>
    <row r="16" spans="1:11" ht="12.75">
      <c r="A16" s="21"/>
      <c r="B16" s="21"/>
      <c r="C16" s="21"/>
      <c r="D16" s="21"/>
      <c r="E16" s="21"/>
      <c r="F16" s="21"/>
      <c r="G16" s="21"/>
      <c r="H16" s="21"/>
      <c r="I16" s="21"/>
      <c r="J16" s="21"/>
      <c r="K16" s="21"/>
    </row>
    <row r="17" spans="1:11" ht="12.75">
      <c r="A17" s="21"/>
      <c r="B17" s="21"/>
      <c r="C17" s="21"/>
      <c r="D17" s="21"/>
      <c r="E17" s="21"/>
      <c r="F17" s="21"/>
      <c r="G17" s="21"/>
      <c r="H17" s="21"/>
      <c r="I17" s="21"/>
      <c r="J17" s="21"/>
      <c r="K17" s="21"/>
    </row>
    <row r="18" spans="1:11" ht="12.75">
      <c r="A18" s="21"/>
      <c r="B18" s="21"/>
      <c r="C18" s="21"/>
      <c r="D18" s="21"/>
      <c r="E18" s="21"/>
      <c r="F18" s="21"/>
      <c r="G18" s="21"/>
      <c r="H18" s="21"/>
      <c r="I18" s="21"/>
      <c r="J18" s="21"/>
      <c r="K18" s="21"/>
    </row>
    <row r="19" spans="1:11" ht="12.75">
      <c r="A19" s="21"/>
      <c r="B19" s="21"/>
      <c r="C19" s="21"/>
      <c r="D19" s="21"/>
      <c r="E19" s="21"/>
      <c r="F19" s="21"/>
      <c r="G19" s="21"/>
      <c r="H19" s="21"/>
      <c r="I19" s="21"/>
      <c r="J19" s="21"/>
      <c r="K19" s="21"/>
    </row>
    <row r="20" spans="1:11" ht="12.75">
      <c r="A20" s="21"/>
      <c r="B20" s="21"/>
      <c r="C20" s="21"/>
      <c r="D20" s="21"/>
      <c r="E20" s="21"/>
      <c r="F20" s="21"/>
      <c r="G20" s="21"/>
      <c r="H20" s="21"/>
      <c r="I20" s="21"/>
      <c r="J20" s="21"/>
      <c r="K20" s="21"/>
    </row>
    <row r="21" spans="1:11" ht="12.75">
      <c r="A21" s="21"/>
      <c r="B21" s="21"/>
      <c r="C21" s="21"/>
      <c r="D21" s="21"/>
      <c r="E21" s="21"/>
      <c r="F21" s="21"/>
      <c r="G21" s="21"/>
      <c r="H21" s="21"/>
      <c r="I21" s="21"/>
      <c r="J21" s="21"/>
      <c r="K21" s="21"/>
    </row>
    <row r="22" spans="1:11" ht="12.75">
      <c r="A22" s="21"/>
      <c r="B22" s="21"/>
      <c r="C22" s="21"/>
      <c r="D22" s="21"/>
      <c r="E22" s="21"/>
      <c r="F22" s="21"/>
      <c r="G22" s="21"/>
      <c r="H22" s="21"/>
      <c r="I22" s="21"/>
      <c r="J22" s="21"/>
      <c r="K22" s="21"/>
    </row>
    <row r="23" spans="1:11" ht="12.75">
      <c r="A23" s="21"/>
      <c r="B23" s="21"/>
      <c r="C23" s="21"/>
      <c r="D23" s="21"/>
      <c r="E23" s="21"/>
      <c r="F23" s="21"/>
      <c r="G23" s="21"/>
      <c r="H23" s="21"/>
      <c r="I23" s="21"/>
      <c r="J23" s="21"/>
      <c r="K23" s="21"/>
    </row>
  </sheetData>
  <sheetProtection/>
  <mergeCells count="1">
    <mergeCell ref="A12:K12"/>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7.xml><?xml version="1.0" encoding="utf-8"?>
<worksheet xmlns="http://schemas.openxmlformats.org/spreadsheetml/2006/main" xmlns:r="http://schemas.openxmlformats.org/officeDocument/2006/relationships">
  <dimension ref="A1:N156"/>
  <sheetViews>
    <sheetView workbookViewId="0" topLeftCell="A104">
      <selection activeCell="O107" sqref="O107"/>
    </sheetView>
  </sheetViews>
  <sheetFormatPr defaultColWidth="9.00390625" defaultRowHeight="12.75"/>
  <cols>
    <col min="1" max="1" width="6.00390625" style="0" customWidth="1"/>
    <col min="2" max="3" width="5.625" style="0" customWidth="1"/>
    <col min="4" max="4" width="8.00390625" style="0" customWidth="1"/>
    <col min="5" max="5" width="9.875" style="0" customWidth="1"/>
    <col min="6" max="6" width="39.50390625" style="0" customWidth="1"/>
    <col min="7" max="7" width="10.375" style="0" customWidth="1"/>
    <col min="8" max="8" width="10.00390625" style="0" customWidth="1"/>
    <col min="9" max="9" width="16.00390625" style="0" customWidth="1"/>
    <col min="14" max="14" width="8.50390625" style="0" customWidth="1"/>
  </cols>
  <sheetData>
    <row r="1" spans="1:5" ht="12.75">
      <c r="A1" s="40" t="s">
        <v>397</v>
      </c>
      <c r="B1" s="41"/>
      <c r="C1" s="41"/>
      <c r="D1" s="41"/>
      <c r="E1" s="41"/>
    </row>
    <row r="2" ht="11.25" customHeight="1">
      <c r="A2" s="1"/>
    </row>
    <row r="3" spans="1:9" ht="13.5" thickBot="1">
      <c r="A3" s="13" t="s">
        <v>396</v>
      </c>
      <c r="B3" s="15"/>
      <c r="C3" s="15"/>
      <c r="D3" s="15"/>
      <c r="E3" s="15"/>
      <c r="F3" s="15"/>
      <c r="G3" s="15"/>
      <c r="H3" s="15"/>
      <c r="I3" s="15"/>
    </row>
    <row r="4" spans="1:11" ht="14.25" customHeight="1" thickBot="1">
      <c r="A4" s="8" t="s">
        <v>229</v>
      </c>
      <c r="B4" s="4" t="s">
        <v>230</v>
      </c>
      <c r="C4" s="4" t="s">
        <v>36</v>
      </c>
      <c r="D4" s="4" t="s">
        <v>276</v>
      </c>
      <c r="E4" s="4" t="s">
        <v>277</v>
      </c>
      <c r="F4" s="26" t="s">
        <v>278</v>
      </c>
      <c r="G4" s="19" t="s">
        <v>247</v>
      </c>
      <c r="H4" s="19" t="s">
        <v>248</v>
      </c>
      <c r="I4" s="19" t="s">
        <v>249</v>
      </c>
      <c r="J4" s="206" t="s">
        <v>250</v>
      </c>
      <c r="K4" s="206" t="s">
        <v>251</v>
      </c>
    </row>
    <row r="5" spans="1:11" ht="14.25" customHeight="1">
      <c r="A5" s="319">
        <v>940</v>
      </c>
      <c r="B5" s="319">
        <v>6171</v>
      </c>
      <c r="C5" s="319">
        <v>5166</v>
      </c>
      <c r="D5" s="319">
        <v>40</v>
      </c>
      <c r="E5" s="319">
        <v>0</v>
      </c>
      <c r="F5" s="3" t="s">
        <v>25</v>
      </c>
      <c r="G5" s="64">
        <v>2201.5</v>
      </c>
      <c r="H5" s="64">
        <v>2201.5</v>
      </c>
      <c r="I5" s="64">
        <v>34.51</v>
      </c>
      <c r="J5" s="85">
        <f>I5/G5%</f>
        <v>1.5675675675675675</v>
      </c>
      <c r="K5" s="85">
        <f>I5/H5%</f>
        <v>1.5675675675675675</v>
      </c>
    </row>
    <row r="6" spans="1:11" ht="12.75">
      <c r="A6" s="2">
        <v>940</v>
      </c>
      <c r="B6" s="2">
        <v>6171</v>
      </c>
      <c r="C6" s="2">
        <v>5169</v>
      </c>
      <c r="D6" s="17">
        <v>40</v>
      </c>
      <c r="E6" s="2">
        <v>0</v>
      </c>
      <c r="F6" s="2" t="s">
        <v>26</v>
      </c>
      <c r="G6" s="61">
        <v>30</v>
      </c>
      <c r="H6" s="61">
        <v>30</v>
      </c>
      <c r="I6" s="61">
        <v>0</v>
      </c>
      <c r="J6" s="85">
        <f>I6/G6%</f>
        <v>0</v>
      </c>
      <c r="K6" s="85">
        <f>I6/H6%</f>
        <v>0</v>
      </c>
    </row>
    <row r="7" spans="1:11" ht="12.75">
      <c r="A7" s="2">
        <v>940</v>
      </c>
      <c r="B7" s="2">
        <v>6171</v>
      </c>
      <c r="C7" s="2">
        <v>5175</v>
      </c>
      <c r="D7" s="17">
        <v>40</v>
      </c>
      <c r="E7" s="2">
        <v>0</v>
      </c>
      <c r="F7" s="2" t="s">
        <v>216</v>
      </c>
      <c r="G7" s="61">
        <v>12</v>
      </c>
      <c r="H7" s="61">
        <v>17</v>
      </c>
      <c r="I7" s="61">
        <v>16.9</v>
      </c>
      <c r="J7" s="85">
        <f>I7/G7%</f>
        <v>140.83333333333331</v>
      </c>
      <c r="K7" s="85">
        <f>I7/H7%</f>
        <v>99.41176470588233</v>
      </c>
    </row>
    <row r="8" spans="1:11" ht="13.5" thickBot="1">
      <c r="A8" s="2">
        <v>940</v>
      </c>
      <c r="B8" s="2">
        <v>6171</v>
      </c>
      <c r="C8" s="2">
        <v>5192</v>
      </c>
      <c r="D8" s="17">
        <v>40</v>
      </c>
      <c r="E8" s="2">
        <v>0</v>
      </c>
      <c r="F8" s="2" t="s">
        <v>148</v>
      </c>
      <c r="G8" s="71">
        <v>13</v>
      </c>
      <c r="H8" s="71">
        <v>13</v>
      </c>
      <c r="I8" s="71">
        <v>12.39</v>
      </c>
      <c r="J8" s="85">
        <f>I8/G8%</f>
        <v>95.3076923076923</v>
      </c>
      <c r="K8" s="85">
        <f>I8/H8%</f>
        <v>95.3076923076923</v>
      </c>
    </row>
    <row r="9" spans="1:13" ht="13.5" thickBot="1">
      <c r="A9" s="9" t="s">
        <v>283</v>
      </c>
      <c r="B9" s="10"/>
      <c r="C9" s="10"/>
      <c r="D9" s="10"/>
      <c r="E9" s="10"/>
      <c r="F9" s="10"/>
      <c r="G9" s="63">
        <f>SUM(G5:G8)</f>
        <v>2256.5</v>
      </c>
      <c r="H9" s="63">
        <f>SUM(H5:H8)</f>
        <v>2261.5</v>
      </c>
      <c r="I9" s="63">
        <f>SUM(I5:I8)</f>
        <v>63.8</v>
      </c>
      <c r="J9" s="241">
        <f>I9/G9%</f>
        <v>2.8273875470861953</v>
      </c>
      <c r="K9" s="242">
        <f>I9/H9%</f>
        <v>2.82113641388459</v>
      </c>
      <c r="M9" s="21"/>
    </row>
    <row r="10" spans="1:9" ht="14.25" customHeight="1">
      <c r="A10" s="13"/>
      <c r="B10" s="15"/>
      <c r="C10" s="15"/>
      <c r="D10" s="15"/>
      <c r="E10" s="15"/>
      <c r="F10" s="15"/>
      <c r="G10" s="65"/>
      <c r="H10" s="65"/>
      <c r="I10" s="65"/>
    </row>
    <row r="11" spans="1:11" ht="14.25" customHeight="1">
      <c r="A11" s="46" t="s">
        <v>451</v>
      </c>
      <c r="B11" s="21"/>
      <c r="C11" s="21"/>
      <c r="D11" s="21"/>
      <c r="E11" s="21"/>
      <c r="F11" s="21"/>
      <c r="G11" s="21"/>
      <c r="H11" s="21"/>
      <c r="I11" s="21"/>
      <c r="J11" s="21"/>
      <c r="K11" s="21"/>
    </row>
    <row r="12" spans="1:11" ht="42" customHeight="1">
      <c r="A12" s="744" t="s">
        <v>814</v>
      </c>
      <c r="B12" s="745"/>
      <c r="C12" s="745"/>
      <c r="D12" s="745"/>
      <c r="E12" s="745"/>
      <c r="F12" s="745"/>
      <c r="G12" s="735"/>
      <c r="H12" s="735"/>
      <c r="I12" s="735"/>
      <c r="J12" s="735"/>
      <c r="K12" s="735"/>
    </row>
    <row r="13" spans="1:11" ht="12.75" customHeight="1">
      <c r="A13" s="56"/>
      <c r="B13" s="21"/>
      <c r="C13" s="21"/>
      <c r="D13" s="21"/>
      <c r="E13" s="21"/>
      <c r="F13" s="21"/>
      <c r="G13" s="21"/>
      <c r="H13" s="21"/>
      <c r="I13" s="21"/>
      <c r="J13" s="21"/>
      <c r="K13" s="21"/>
    </row>
    <row r="14" spans="1:11" ht="14.25" customHeight="1" thickBot="1">
      <c r="A14" s="324" t="s">
        <v>401</v>
      </c>
      <c r="B14" s="324"/>
      <c r="C14" s="324"/>
      <c r="D14" s="324"/>
      <c r="E14" s="324"/>
      <c r="F14" s="324"/>
      <c r="G14" s="21"/>
      <c r="H14" s="21"/>
      <c r="I14" s="21"/>
      <c r="J14" s="21"/>
      <c r="K14" s="21"/>
    </row>
    <row r="15" spans="1:11" ht="14.25" customHeight="1" thickBot="1">
      <c r="A15" s="451" t="s">
        <v>229</v>
      </c>
      <c r="B15" s="428" t="s">
        <v>230</v>
      </c>
      <c r="C15" s="428" t="s">
        <v>36</v>
      </c>
      <c r="D15" s="428" t="s">
        <v>276</v>
      </c>
      <c r="E15" s="428" t="s">
        <v>277</v>
      </c>
      <c r="F15" s="428" t="s">
        <v>278</v>
      </c>
      <c r="G15" s="428" t="s">
        <v>247</v>
      </c>
      <c r="H15" s="428" t="s">
        <v>248</v>
      </c>
      <c r="I15" s="428" t="s">
        <v>249</v>
      </c>
      <c r="J15" s="452" t="s">
        <v>250</v>
      </c>
      <c r="K15" s="453" t="s">
        <v>251</v>
      </c>
    </row>
    <row r="16" spans="1:11" ht="14.25" customHeight="1">
      <c r="A16" s="392">
        <v>940</v>
      </c>
      <c r="B16" s="392">
        <v>6171</v>
      </c>
      <c r="C16" s="392">
        <v>5139</v>
      </c>
      <c r="D16" s="392">
        <v>40</v>
      </c>
      <c r="E16" s="392">
        <v>4</v>
      </c>
      <c r="F16" s="89" t="s">
        <v>170</v>
      </c>
      <c r="G16" s="66">
        <v>0</v>
      </c>
      <c r="H16" s="66">
        <v>100</v>
      </c>
      <c r="I16" s="66">
        <v>24.08</v>
      </c>
      <c r="J16" s="66">
        <v>0</v>
      </c>
      <c r="K16" s="66">
        <f aca="true" t="shared" si="0" ref="K16:K21">I16/H16%</f>
        <v>24.08</v>
      </c>
    </row>
    <row r="17" spans="1:13" ht="14.25" customHeight="1">
      <c r="A17" s="392">
        <v>940</v>
      </c>
      <c r="B17" s="392">
        <v>6171</v>
      </c>
      <c r="C17" s="392">
        <v>5168</v>
      </c>
      <c r="D17" s="392">
        <v>40</v>
      </c>
      <c r="E17" s="392">
        <v>4</v>
      </c>
      <c r="F17" s="24" t="s">
        <v>331</v>
      </c>
      <c r="G17" s="66">
        <v>0</v>
      </c>
      <c r="H17" s="66">
        <v>200</v>
      </c>
      <c r="I17" s="66">
        <v>170.61</v>
      </c>
      <c r="J17" s="66">
        <v>0</v>
      </c>
      <c r="K17" s="66">
        <f t="shared" si="0"/>
        <v>85.305</v>
      </c>
      <c r="M17" s="21"/>
    </row>
    <row r="18" spans="1:13" ht="14.25" customHeight="1">
      <c r="A18" s="392">
        <v>940</v>
      </c>
      <c r="B18" s="392">
        <v>6171</v>
      </c>
      <c r="C18" s="392">
        <v>5169</v>
      </c>
      <c r="D18" s="392">
        <v>40</v>
      </c>
      <c r="E18" s="392">
        <v>4</v>
      </c>
      <c r="F18" s="24" t="s">
        <v>26</v>
      </c>
      <c r="G18" s="66">
        <v>0</v>
      </c>
      <c r="H18" s="66">
        <v>1134.7</v>
      </c>
      <c r="I18" s="66">
        <v>21.3</v>
      </c>
      <c r="J18" s="66">
        <v>0</v>
      </c>
      <c r="K18" s="66">
        <f t="shared" si="0"/>
        <v>1.87714814488411</v>
      </c>
      <c r="L18" s="516"/>
      <c r="M18" s="15"/>
    </row>
    <row r="19" spans="1:11" ht="14.25" customHeight="1">
      <c r="A19" s="392">
        <v>940</v>
      </c>
      <c r="B19" s="392">
        <v>6171</v>
      </c>
      <c r="C19" s="392">
        <v>5175</v>
      </c>
      <c r="D19" s="392">
        <v>40</v>
      </c>
      <c r="E19" s="392">
        <v>4</v>
      </c>
      <c r="F19" s="89" t="s">
        <v>216</v>
      </c>
      <c r="G19" s="66">
        <v>0</v>
      </c>
      <c r="H19" s="66">
        <v>2</v>
      </c>
      <c r="I19" s="66">
        <v>0</v>
      </c>
      <c r="J19" s="66">
        <v>0</v>
      </c>
      <c r="K19" s="66">
        <f t="shared" si="0"/>
        <v>0</v>
      </c>
    </row>
    <row r="20" spans="1:11" ht="14.25" customHeight="1" thickBot="1">
      <c r="A20" s="89">
        <v>940</v>
      </c>
      <c r="B20" s="89">
        <v>6171</v>
      </c>
      <c r="C20" s="89">
        <v>5901</v>
      </c>
      <c r="D20" s="89">
        <v>40</v>
      </c>
      <c r="E20" s="89">
        <v>0</v>
      </c>
      <c r="F20" s="89" t="s">
        <v>212</v>
      </c>
      <c r="G20" s="66">
        <v>840</v>
      </c>
      <c r="H20" s="66">
        <v>0</v>
      </c>
      <c r="I20" s="66">
        <v>0</v>
      </c>
      <c r="J20" s="66">
        <v>0</v>
      </c>
      <c r="K20" s="66">
        <v>0</v>
      </c>
    </row>
    <row r="21" spans="1:11" ht="14.25" customHeight="1" thickBot="1">
      <c r="A21" s="263" t="s">
        <v>283</v>
      </c>
      <c r="B21" s="334"/>
      <c r="C21" s="334"/>
      <c r="D21" s="334"/>
      <c r="E21" s="334"/>
      <c r="F21" s="337"/>
      <c r="G21" s="63">
        <f>SUM(G16:G20)</f>
        <v>840</v>
      </c>
      <c r="H21" s="63">
        <f>SUM(H16:H20)</f>
        <v>1436.7</v>
      </c>
      <c r="I21" s="63">
        <f>SUM(I16:I20)</f>
        <v>215.99</v>
      </c>
      <c r="J21" s="336">
        <f>I21/G21%</f>
        <v>25.71309523809524</v>
      </c>
      <c r="K21" s="336">
        <f t="shared" si="0"/>
        <v>15.03375791744971</v>
      </c>
    </row>
    <row r="22" spans="1:11" ht="14.25" customHeight="1">
      <c r="A22" s="43"/>
      <c r="B22" s="23"/>
      <c r="C22" s="23"/>
      <c r="D22" s="23"/>
      <c r="E22" s="23"/>
      <c r="F22" s="23"/>
      <c r="G22" s="338"/>
      <c r="H22" s="338"/>
      <c r="I22" s="338"/>
      <c r="J22" s="338"/>
      <c r="K22" s="338"/>
    </row>
    <row r="23" spans="1:11" ht="14.25" customHeight="1">
      <c r="A23" s="751" t="s">
        <v>453</v>
      </c>
      <c r="B23" s="751"/>
      <c r="C23" s="751"/>
      <c r="D23" s="751"/>
      <c r="E23" s="751"/>
      <c r="F23" s="751"/>
      <c r="G23" s="751"/>
      <c r="H23" s="21"/>
      <c r="I23" s="21"/>
      <c r="J23" s="21"/>
      <c r="K23" s="21"/>
    </row>
    <row r="24" spans="1:11" ht="135" customHeight="1">
      <c r="A24" s="744" t="s">
        <v>931</v>
      </c>
      <c r="B24" s="745"/>
      <c r="C24" s="745"/>
      <c r="D24" s="745"/>
      <c r="E24" s="745"/>
      <c r="F24" s="745"/>
      <c r="G24" s="735"/>
      <c r="H24" s="735"/>
      <c r="I24" s="735"/>
      <c r="J24" s="735"/>
      <c r="K24" s="735"/>
    </row>
    <row r="25" spans="1:11" ht="26.25" customHeight="1">
      <c r="A25" s="47"/>
      <c r="B25" s="57"/>
      <c r="C25" s="57"/>
      <c r="D25" s="57"/>
      <c r="E25" s="57"/>
      <c r="F25" s="57"/>
      <c r="G25" s="304"/>
      <c r="H25" s="304"/>
      <c r="I25" s="304"/>
      <c r="J25" s="304"/>
      <c r="K25" s="304"/>
    </row>
    <row r="26" spans="1:11" ht="24.75" customHeight="1">
      <c r="A26" s="47"/>
      <c r="B26" s="57"/>
      <c r="C26" s="57"/>
      <c r="D26" s="57"/>
      <c r="E26" s="57"/>
      <c r="F26" s="57"/>
      <c r="G26" s="304"/>
      <c r="H26" s="304"/>
      <c r="I26" s="304"/>
      <c r="J26" s="304"/>
      <c r="K26" s="304"/>
    </row>
    <row r="27" spans="1:11" ht="13.5" customHeight="1">
      <c r="A27" s="47"/>
      <c r="B27" s="57"/>
      <c r="C27" s="57"/>
      <c r="D27" s="57"/>
      <c r="E27" s="57"/>
      <c r="F27" s="57"/>
      <c r="G27" s="304"/>
      <c r="H27" s="304"/>
      <c r="I27" s="304"/>
      <c r="J27" s="304"/>
      <c r="K27" s="304"/>
    </row>
    <row r="28" spans="1:11" ht="13.5" thickBot="1">
      <c r="A28" s="750" t="s">
        <v>400</v>
      </c>
      <c r="B28" s="750"/>
      <c r="C28" s="750"/>
      <c r="D28" s="750"/>
      <c r="E28" s="750"/>
      <c r="F28" s="750"/>
      <c r="G28" s="54"/>
      <c r="H28" s="54"/>
      <c r="I28" s="54"/>
      <c r="J28" s="21"/>
      <c r="K28" s="21"/>
    </row>
    <row r="29" spans="1:11" ht="13.5" thickBot="1">
      <c r="A29" s="329" t="s">
        <v>229</v>
      </c>
      <c r="B29" s="330" t="s">
        <v>230</v>
      </c>
      <c r="C29" s="330" t="s">
        <v>36</v>
      </c>
      <c r="D29" s="330" t="s">
        <v>276</v>
      </c>
      <c r="E29" s="330" t="s">
        <v>277</v>
      </c>
      <c r="F29" s="331" t="s">
        <v>278</v>
      </c>
      <c r="G29" s="206" t="s">
        <v>247</v>
      </c>
      <c r="H29" s="206" t="s">
        <v>248</v>
      </c>
      <c r="I29" s="206" t="s">
        <v>249</v>
      </c>
      <c r="J29" s="206" t="s">
        <v>250</v>
      </c>
      <c r="K29" s="206" t="s">
        <v>251</v>
      </c>
    </row>
    <row r="30" spans="1:11" ht="13.5" thickBot="1">
      <c r="A30" s="35">
        <v>940</v>
      </c>
      <c r="B30" s="35">
        <v>6171</v>
      </c>
      <c r="C30" s="35">
        <v>5169</v>
      </c>
      <c r="D30" s="35">
        <v>40</v>
      </c>
      <c r="E30" s="35">
        <v>49</v>
      </c>
      <c r="F30" s="35" t="s">
        <v>26</v>
      </c>
      <c r="G30" s="295">
        <v>160</v>
      </c>
      <c r="H30" s="295">
        <v>160</v>
      </c>
      <c r="I30" s="66">
        <v>28.55</v>
      </c>
      <c r="J30" s="66">
        <f>I30/G30%</f>
        <v>17.84375</v>
      </c>
      <c r="K30" s="66">
        <f>I30/H30%</f>
        <v>17.84375</v>
      </c>
    </row>
    <row r="31" spans="1:13" ht="13.5" thickBot="1">
      <c r="A31" s="263" t="s">
        <v>283</v>
      </c>
      <c r="B31" s="334"/>
      <c r="C31" s="334"/>
      <c r="D31" s="334"/>
      <c r="E31" s="334"/>
      <c r="F31" s="337"/>
      <c r="G31" s="63">
        <f>SUM(G30:G30)</f>
        <v>160</v>
      </c>
      <c r="H31" s="63">
        <f>SUM(H30:H30)</f>
        <v>160</v>
      </c>
      <c r="I31" s="63">
        <f>SUM(I30:I30)</f>
        <v>28.55</v>
      </c>
      <c r="J31" s="335">
        <f>I31/G31%</f>
        <v>17.84375</v>
      </c>
      <c r="K31" s="336">
        <f>I31/H31%</f>
        <v>17.84375</v>
      </c>
      <c r="M31" s="21"/>
    </row>
    <row r="32" spans="1:13" ht="12.75">
      <c r="A32" s="43"/>
      <c r="B32" s="23"/>
      <c r="C32" s="23"/>
      <c r="D32" s="23"/>
      <c r="E32" s="23"/>
      <c r="F32" s="23"/>
      <c r="G32" s="65"/>
      <c r="H32" s="65"/>
      <c r="I32" s="65"/>
      <c r="J32" s="338"/>
      <c r="K32" s="338"/>
      <c r="M32" s="21"/>
    </row>
    <row r="33" spans="1:11" ht="12.75">
      <c r="A33" s="746" t="s">
        <v>452</v>
      </c>
      <c r="B33" s="746"/>
      <c r="C33" s="746"/>
      <c r="D33" s="746"/>
      <c r="E33" s="746"/>
      <c r="F33" s="746"/>
      <c r="G33" s="21"/>
      <c r="H33" s="21"/>
      <c r="I33" s="21"/>
      <c r="J33" s="21"/>
      <c r="K33" s="21"/>
    </row>
    <row r="34" spans="1:11" ht="25.5" customHeight="1">
      <c r="A34" s="744" t="s">
        <v>416</v>
      </c>
      <c r="B34" s="745"/>
      <c r="C34" s="745"/>
      <c r="D34" s="745"/>
      <c r="E34" s="745"/>
      <c r="F34" s="745"/>
      <c r="G34" s="735"/>
      <c r="H34" s="735"/>
      <c r="I34" s="735"/>
      <c r="J34" s="735"/>
      <c r="K34" s="735"/>
    </row>
    <row r="35" spans="1:11" ht="16.5" customHeight="1">
      <c r="A35" s="47"/>
      <c r="B35" s="57"/>
      <c r="C35" s="57"/>
      <c r="D35" s="57"/>
      <c r="E35" s="57"/>
      <c r="F35" s="57"/>
      <c r="G35" s="304"/>
      <c r="H35" s="304"/>
      <c r="I35" s="304"/>
      <c r="J35" s="304"/>
      <c r="K35" s="304"/>
    </row>
    <row r="36" spans="1:11" ht="13.5" thickBot="1">
      <c r="A36" s="750" t="s">
        <v>395</v>
      </c>
      <c r="B36" s="750"/>
      <c r="C36" s="750"/>
      <c r="D36" s="750"/>
      <c r="E36" s="750"/>
      <c r="F36" s="750"/>
      <c r="G36" s="54"/>
      <c r="H36" s="54"/>
      <c r="I36" s="54"/>
      <c r="J36" s="21"/>
      <c r="K36" s="21"/>
    </row>
    <row r="37" spans="1:11" ht="14.25" customHeight="1" thickBot="1">
      <c r="A37" s="451" t="s">
        <v>229</v>
      </c>
      <c r="B37" s="428" t="s">
        <v>230</v>
      </c>
      <c r="C37" s="428" t="s">
        <v>36</v>
      </c>
      <c r="D37" s="428" t="s">
        <v>276</v>
      </c>
      <c r="E37" s="428" t="s">
        <v>277</v>
      </c>
      <c r="F37" s="475" t="s">
        <v>278</v>
      </c>
      <c r="G37" s="388" t="s">
        <v>247</v>
      </c>
      <c r="H37" s="388" t="s">
        <v>248</v>
      </c>
      <c r="I37" s="388" t="s">
        <v>249</v>
      </c>
      <c r="J37" s="388" t="s">
        <v>250</v>
      </c>
      <c r="K37" s="388" t="s">
        <v>251</v>
      </c>
    </row>
    <row r="38" spans="1:11" ht="14.25" customHeight="1">
      <c r="A38" s="392">
        <v>941</v>
      </c>
      <c r="B38" s="392">
        <v>6171</v>
      </c>
      <c r="C38" s="392">
        <v>5011</v>
      </c>
      <c r="D38" s="392">
        <v>41</v>
      </c>
      <c r="E38" s="392">
        <v>810</v>
      </c>
      <c r="F38" s="89" t="s">
        <v>226</v>
      </c>
      <c r="G38" s="66">
        <v>80</v>
      </c>
      <c r="H38" s="66">
        <v>80</v>
      </c>
      <c r="I38" s="66">
        <v>84</v>
      </c>
      <c r="J38" s="74">
        <f>I38/G38%</f>
        <v>105</v>
      </c>
      <c r="K38" s="74">
        <f aca="true" t="shared" si="1" ref="K38:K45">I38/H38%</f>
        <v>105</v>
      </c>
    </row>
    <row r="39" spans="1:11" ht="14.25" customHeight="1">
      <c r="A39" s="392">
        <v>941</v>
      </c>
      <c r="B39" s="392">
        <v>6171</v>
      </c>
      <c r="C39" s="392">
        <v>5023</v>
      </c>
      <c r="D39" s="392">
        <v>41</v>
      </c>
      <c r="E39" s="392">
        <v>810</v>
      </c>
      <c r="F39" s="89" t="s">
        <v>225</v>
      </c>
      <c r="G39" s="66">
        <v>10</v>
      </c>
      <c r="H39" s="66">
        <v>10</v>
      </c>
      <c r="I39" s="66">
        <v>5</v>
      </c>
      <c r="J39" s="74">
        <f>I39/G39%</f>
        <v>50</v>
      </c>
      <c r="K39" s="74">
        <f t="shared" si="1"/>
        <v>50</v>
      </c>
    </row>
    <row r="40" spans="1:11" ht="14.25" customHeight="1">
      <c r="A40" s="392">
        <v>941</v>
      </c>
      <c r="B40" s="392">
        <v>6171</v>
      </c>
      <c r="C40" s="392">
        <v>5133</v>
      </c>
      <c r="D40" s="392">
        <v>41</v>
      </c>
      <c r="E40" s="392">
        <v>810</v>
      </c>
      <c r="F40" s="89" t="s">
        <v>28</v>
      </c>
      <c r="G40" s="66">
        <v>0</v>
      </c>
      <c r="H40" s="66">
        <v>213.8</v>
      </c>
      <c r="I40" s="66">
        <v>196.84</v>
      </c>
      <c r="J40" s="74">
        <v>0</v>
      </c>
      <c r="K40" s="74">
        <f t="shared" si="1"/>
        <v>92.06735266604304</v>
      </c>
    </row>
    <row r="41" spans="1:11" ht="14.25" customHeight="1">
      <c r="A41" s="392">
        <v>941</v>
      </c>
      <c r="B41" s="392">
        <v>6171</v>
      </c>
      <c r="C41" s="392">
        <v>5139</v>
      </c>
      <c r="D41" s="392">
        <v>41</v>
      </c>
      <c r="E41" s="392">
        <v>810</v>
      </c>
      <c r="F41" s="24" t="s">
        <v>170</v>
      </c>
      <c r="G41" s="66">
        <v>0</v>
      </c>
      <c r="H41" s="66">
        <v>5</v>
      </c>
      <c r="I41" s="66">
        <v>4.97</v>
      </c>
      <c r="J41" s="74">
        <v>0</v>
      </c>
      <c r="K41" s="74">
        <f t="shared" si="1"/>
        <v>99.39999999999999</v>
      </c>
    </row>
    <row r="42" spans="1:11" ht="14.25" customHeight="1">
      <c r="A42" s="340">
        <v>941</v>
      </c>
      <c r="B42" s="340">
        <v>6171</v>
      </c>
      <c r="C42" s="340">
        <v>5164</v>
      </c>
      <c r="D42" s="340">
        <v>41</v>
      </c>
      <c r="E42" s="340">
        <v>810</v>
      </c>
      <c r="F42" s="24" t="s">
        <v>54</v>
      </c>
      <c r="G42" s="74">
        <v>40</v>
      </c>
      <c r="H42" s="74">
        <v>40</v>
      </c>
      <c r="I42" s="74">
        <v>3.1</v>
      </c>
      <c r="J42" s="74">
        <f>I42/G42%</f>
        <v>7.75</v>
      </c>
      <c r="K42" s="74">
        <f t="shared" si="1"/>
        <v>7.75</v>
      </c>
    </row>
    <row r="43" spans="1:11" ht="12.75">
      <c r="A43" s="24">
        <v>941</v>
      </c>
      <c r="B43" s="24">
        <v>6171</v>
      </c>
      <c r="C43" s="24">
        <v>5169</v>
      </c>
      <c r="D43" s="24">
        <v>41</v>
      </c>
      <c r="E43" s="24">
        <v>810</v>
      </c>
      <c r="F43" s="24" t="s">
        <v>26</v>
      </c>
      <c r="G43" s="74">
        <v>1800</v>
      </c>
      <c r="H43" s="74">
        <v>1800</v>
      </c>
      <c r="I43" s="74">
        <v>1594.58</v>
      </c>
      <c r="J43" s="74">
        <f>I43/G43%</f>
        <v>88.58777777777777</v>
      </c>
      <c r="K43" s="74">
        <f t="shared" si="1"/>
        <v>88.58777777777777</v>
      </c>
    </row>
    <row r="44" spans="1:11" ht="12.75">
      <c r="A44" s="24">
        <v>941</v>
      </c>
      <c r="B44" s="24">
        <v>6171</v>
      </c>
      <c r="C44" s="24">
        <v>5175</v>
      </c>
      <c r="D44" s="24">
        <v>41</v>
      </c>
      <c r="E44" s="24">
        <v>810</v>
      </c>
      <c r="F44" s="24" t="s">
        <v>216</v>
      </c>
      <c r="G44" s="295">
        <v>160</v>
      </c>
      <c r="H44" s="295">
        <v>31.2</v>
      </c>
      <c r="I44" s="295">
        <v>0</v>
      </c>
      <c r="J44" s="74">
        <f>I44/G44%</f>
        <v>0</v>
      </c>
      <c r="K44" s="74">
        <f t="shared" si="1"/>
        <v>0</v>
      </c>
    </row>
    <row r="45" spans="1:11" ht="12.75">
      <c r="A45" s="35">
        <v>941</v>
      </c>
      <c r="B45" s="35">
        <v>6171</v>
      </c>
      <c r="C45" s="35">
        <v>5499</v>
      </c>
      <c r="D45" s="35">
        <v>41</v>
      </c>
      <c r="E45" s="35">
        <v>810</v>
      </c>
      <c r="F45" s="35" t="s">
        <v>196</v>
      </c>
      <c r="G45" s="295">
        <v>1630</v>
      </c>
      <c r="H45" s="295">
        <v>1630</v>
      </c>
      <c r="I45" s="295">
        <v>1454.9</v>
      </c>
      <c r="J45" s="333">
        <f>I45/G45%</f>
        <v>89.25766871165645</v>
      </c>
      <c r="K45" s="333">
        <f t="shared" si="1"/>
        <v>89.25766871165645</v>
      </c>
    </row>
    <row r="46" spans="1:11" ht="13.5" thickBot="1">
      <c r="A46" s="36">
        <v>941</v>
      </c>
      <c r="B46" s="35">
        <v>6171</v>
      </c>
      <c r="C46" s="35">
        <v>5901</v>
      </c>
      <c r="D46" s="35">
        <v>41</v>
      </c>
      <c r="E46" s="35">
        <v>810</v>
      </c>
      <c r="F46" s="35" t="s">
        <v>212</v>
      </c>
      <c r="G46" s="295">
        <v>66.8</v>
      </c>
      <c r="H46" s="295">
        <v>1657.2</v>
      </c>
      <c r="I46" s="295">
        <v>0</v>
      </c>
      <c r="J46" s="295">
        <v>0</v>
      </c>
      <c r="K46" s="295">
        <v>0</v>
      </c>
    </row>
    <row r="47" spans="1:13" ht="13.5" thickBot="1">
      <c r="A47" s="263" t="s">
        <v>283</v>
      </c>
      <c r="B47" s="334"/>
      <c r="C47" s="334"/>
      <c r="D47" s="334"/>
      <c r="E47" s="334"/>
      <c r="F47" s="334"/>
      <c r="G47" s="63">
        <f>SUM(G38:G46)</f>
        <v>3786.8</v>
      </c>
      <c r="H47" s="63">
        <f>SUM(H38:H46)</f>
        <v>5467.2</v>
      </c>
      <c r="I47" s="63">
        <f>SUM(I38:I46)</f>
        <v>3343.3900000000003</v>
      </c>
      <c r="J47" s="335">
        <f>I47/G47%</f>
        <v>88.29064117460653</v>
      </c>
      <c r="K47" s="336">
        <f>I47/H47%</f>
        <v>61.15360696517414</v>
      </c>
      <c r="M47" s="21"/>
    </row>
    <row r="48" spans="1:11" ht="12.75">
      <c r="A48" s="58"/>
      <c r="B48" s="57"/>
      <c r="C48" s="57"/>
      <c r="D48" s="57"/>
      <c r="E48" s="57"/>
      <c r="F48" s="57"/>
      <c r="G48" s="57"/>
      <c r="H48" s="57"/>
      <c r="I48" s="57"/>
      <c r="J48" s="21"/>
      <c r="K48" s="21"/>
    </row>
    <row r="49" spans="1:11" ht="12.75">
      <c r="A49" s="746" t="s">
        <v>454</v>
      </c>
      <c r="B49" s="746"/>
      <c r="C49" s="746"/>
      <c r="D49" s="746"/>
      <c r="E49" s="746"/>
      <c r="F49" s="746"/>
      <c r="G49" s="21"/>
      <c r="H49" s="21"/>
      <c r="I49" s="21"/>
      <c r="J49" s="21"/>
      <c r="K49" s="21"/>
    </row>
    <row r="50" spans="1:11" ht="40.5" customHeight="1">
      <c r="A50" s="744" t="s">
        <v>815</v>
      </c>
      <c r="B50" s="745"/>
      <c r="C50" s="745"/>
      <c r="D50" s="745"/>
      <c r="E50" s="745"/>
      <c r="F50" s="745"/>
      <c r="G50" s="735"/>
      <c r="H50" s="735"/>
      <c r="I50" s="735"/>
      <c r="J50" s="735"/>
      <c r="K50" s="735"/>
    </row>
    <row r="51" spans="1:11" ht="9" customHeight="1">
      <c r="A51" s="47"/>
      <c r="B51" s="57"/>
      <c r="C51" s="57"/>
      <c r="D51" s="57"/>
      <c r="E51" s="57"/>
      <c r="F51" s="57"/>
      <c r="G51" s="304"/>
      <c r="H51" s="304"/>
      <c r="I51" s="304"/>
      <c r="J51" s="304"/>
      <c r="K51" s="304"/>
    </row>
    <row r="52" spans="1:11" ht="13.5" thickBot="1">
      <c r="A52" s="53" t="s">
        <v>394</v>
      </c>
      <c r="B52" s="21"/>
      <c r="C52" s="21"/>
      <c r="D52" s="21"/>
      <c r="E52" s="21"/>
      <c r="F52" s="21"/>
      <c r="G52" s="21"/>
      <c r="H52" s="21"/>
      <c r="I52" s="21"/>
      <c r="J52" s="21"/>
      <c r="K52" s="21"/>
    </row>
    <row r="53" spans="1:11" ht="14.25" customHeight="1" thickBot="1">
      <c r="A53" s="451" t="s">
        <v>229</v>
      </c>
      <c r="B53" s="428" t="s">
        <v>230</v>
      </c>
      <c r="C53" s="428" t="s">
        <v>36</v>
      </c>
      <c r="D53" s="428" t="s">
        <v>276</v>
      </c>
      <c r="E53" s="428" t="s">
        <v>277</v>
      </c>
      <c r="F53" s="475" t="s">
        <v>278</v>
      </c>
      <c r="G53" s="388" t="s">
        <v>247</v>
      </c>
      <c r="H53" s="388" t="s">
        <v>248</v>
      </c>
      <c r="I53" s="388" t="s">
        <v>249</v>
      </c>
      <c r="J53" s="388" t="s">
        <v>250</v>
      </c>
      <c r="K53" s="388" t="s">
        <v>251</v>
      </c>
    </row>
    <row r="54" spans="1:11" ht="14.25" customHeight="1">
      <c r="A54" s="100">
        <v>541</v>
      </c>
      <c r="B54" s="100">
        <v>4339</v>
      </c>
      <c r="C54" s="100">
        <v>5167</v>
      </c>
      <c r="D54" s="100">
        <v>41</v>
      </c>
      <c r="E54" s="100">
        <v>13010</v>
      </c>
      <c r="F54" s="24" t="s">
        <v>75</v>
      </c>
      <c r="G54" s="66">
        <v>0</v>
      </c>
      <c r="H54" s="66">
        <v>12</v>
      </c>
      <c r="I54" s="66">
        <v>6.76</v>
      </c>
      <c r="J54" s="66">
        <v>0</v>
      </c>
      <c r="K54" s="66">
        <f aca="true" t="shared" si="2" ref="K54:K63">I54/H54%</f>
        <v>56.333333333333336</v>
      </c>
    </row>
    <row r="55" spans="1:11" ht="14.25" customHeight="1">
      <c r="A55" s="100">
        <v>541</v>
      </c>
      <c r="B55" s="100">
        <v>4339</v>
      </c>
      <c r="C55" s="100">
        <v>5167</v>
      </c>
      <c r="D55" s="100">
        <v>41</v>
      </c>
      <c r="E55" s="100">
        <v>13015</v>
      </c>
      <c r="F55" s="24" t="s">
        <v>75</v>
      </c>
      <c r="G55" s="66">
        <v>0</v>
      </c>
      <c r="H55" s="66">
        <v>40</v>
      </c>
      <c r="I55" s="66">
        <v>40</v>
      </c>
      <c r="J55" s="66">
        <v>0</v>
      </c>
      <c r="K55" s="66">
        <f t="shared" si="2"/>
        <v>100</v>
      </c>
    </row>
    <row r="56" spans="1:11" ht="14.25" customHeight="1">
      <c r="A56" s="100">
        <v>541</v>
      </c>
      <c r="B56" s="100">
        <v>4329</v>
      </c>
      <c r="C56" s="100">
        <v>5167</v>
      </c>
      <c r="D56" s="100">
        <v>41</v>
      </c>
      <c r="E56" s="100">
        <v>13011</v>
      </c>
      <c r="F56" s="24" t="s">
        <v>75</v>
      </c>
      <c r="G56" s="66">
        <v>0</v>
      </c>
      <c r="H56" s="66">
        <v>150</v>
      </c>
      <c r="I56" s="66">
        <v>64.31</v>
      </c>
      <c r="J56" s="66">
        <v>0</v>
      </c>
      <c r="K56" s="66">
        <f t="shared" si="2"/>
        <v>42.873333333333335</v>
      </c>
    </row>
    <row r="57" spans="1:11" ht="12.75">
      <c r="A57" s="100">
        <v>941</v>
      </c>
      <c r="B57" s="100">
        <v>6171</v>
      </c>
      <c r="C57" s="100">
        <v>5038</v>
      </c>
      <c r="D57" s="100">
        <v>41</v>
      </c>
      <c r="E57" s="100">
        <v>0</v>
      </c>
      <c r="F57" s="100" t="s">
        <v>37</v>
      </c>
      <c r="G57" s="66">
        <v>520</v>
      </c>
      <c r="H57" s="66">
        <v>520</v>
      </c>
      <c r="I57" s="66">
        <v>504.59</v>
      </c>
      <c r="J57" s="66">
        <f>I57/G57%</f>
        <v>97.03653846153846</v>
      </c>
      <c r="K57" s="66">
        <f t="shared" si="2"/>
        <v>97.03653846153846</v>
      </c>
    </row>
    <row r="58" spans="1:11" ht="12.75">
      <c r="A58" s="24">
        <v>941</v>
      </c>
      <c r="B58" s="24">
        <v>6171</v>
      </c>
      <c r="C58" s="24">
        <v>5167</v>
      </c>
      <c r="D58" s="24">
        <v>41</v>
      </c>
      <c r="E58" s="24">
        <v>0</v>
      </c>
      <c r="F58" s="24" t="s">
        <v>75</v>
      </c>
      <c r="G58" s="74">
        <v>1150.2</v>
      </c>
      <c r="H58" s="74">
        <v>1137.2</v>
      </c>
      <c r="I58" s="74">
        <v>815.45</v>
      </c>
      <c r="J58" s="74">
        <f>I58/G58%</f>
        <v>70.89636584941749</v>
      </c>
      <c r="K58" s="74">
        <f t="shared" si="2"/>
        <v>71.70682377769961</v>
      </c>
    </row>
    <row r="59" spans="1:11" ht="12.75">
      <c r="A59" s="24">
        <v>941</v>
      </c>
      <c r="B59" s="24">
        <v>6171</v>
      </c>
      <c r="C59" s="24">
        <v>5167</v>
      </c>
      <c r="D59" s="24">
        <v>41</v>
      </c>
      <c r="E59" s="24">
        <v>81</v>
      </c>
      <c r="F59" s="24" t="s">
        <v>75</v>
      </c>
      <c r="G59" s="74">
        <v>0</v>
      </c>
      <c r="H59" s="74">
        <v>150</v>
      </c>
      <c r="I59" s="74">
        <v>139.44</v>
      </c>
      <c r="J59" s="74">
        <v>0</v>
      </c>
      <c r="K59" s="74">
        <f t="shared" si="2"/>
        <v>92.96</v>
      </c>
    </row>
    <row r="60" spans="1:11" ht="12.75">
      <c r="A60" s="24">
        <v>941</v>
      </c>
      <c r="B60" s="24">
        <v>6171</v>
      </c>
      <c r="C60" s="24">
        <v>5168</v>
      </c>
      <c r="D60" s="24">
        <v>41</v>
      </c>
      <c r="E60" s="24">
        <v>0</v>
      </c>
      <c r="F60" s="24" t="s">
        <v>331</v>
      </c>
      <c r="G60" s="74">
        <v>0</v>
      </c>
      <c r="H60" s="74">
        <v>13</v>
      </c>
      <c r="I60" s="74">
        <v>12.92</v>
      </c>
      <c r="J60" s="74">
        <v>0</v>
      </c>
      <c r="K60" s="74">
        <f t="shared" si="2"/>
        <v>99.38461538461539</v>
      </c>
    </row>
    <row r="61" spans="1:11" ht="12.75">
      <c r="A61" s="24">
        <v>941</v>
      </c>
      <c r="B61" s="24">
        <v>6171</v>
      </c>
      <c r="C61" s="24">
        <v>5169</v>
      </c>
      <c r="D61" s="24">
        <v>41</v>
      </c>
      <c r="E61" s="24">
        <v>0</v>
      </c>
      <c r="F61" s="24" t="s">
        <v>26</v>
      </c>
      <c r="G61" s="74">
        <v>60</v>
      </c>
      <c r="H61" s="74">
        <v>70</v>
      </c>
      <c r="I61" s="74">
        <v>62.65</v>
      </c>
      <c r="J61" s="66">
        <f>I61/G61%</f>
        <v>104.41666666666667</v>
      </c>
      <c r="K61" s="66">
        <f t="shared" si="2"/>
        <v>89.5</v>
      </c>
    </row>
    <row r="62" spans="1:11" ht="13.5" thickBot="1">
      <c r="A62" s="24">
        <v>941</v>
      </c>
      <c r="B62" s="24">
        <v>6171</v>
      </c>
      <c r="C62" s="24">
        <v>5176</v>
      </c>
      <c r="D62" s="24">
        <v>41</v>
      </c>
      <c r="E62" s="24">
        <v>0</v>
      </c>
      <c r="F62" s="24" t="s">
        <v>222</v>
      </c>
      <c r="G62" s="295">
        <v>40</v>
      </c>
      <c r="H62" s="544">
        <v>40</v>
      </c>
      <c r="I62" s="544">
        <v>10.59</v>
      </c>
      <c r="J62" s="544">
        <f>I62/G62%</f>
        <v>26.474999999999998</v>
      </c>
      <c r="K62" s="544">
        <f t="shared" si="2"/>
        <v>26.474999999999998</v>
      </c>
    </row>
    <row r="63" spans="1:13" ht="13.5" thickBot="1">
      <c r="A63" s="263" t="s">
        <v>283</v>
      </c>
      <c r="B63" s="334"/>
      <c r="C63" s="334"/>
      <c r="D63" s="334"/>
      <c r="E63" s="334"/>
      <c r="F63" s="334"/>
      <c r="G63" s="63">
        <f>SUM(G54:G62)</f>
        <v>1770.2</v>
      </c>
      <c r="H63" s="63">
        <f>SUM(H54:H62)</f>
        <v>2132.2</v>
      </c>
      <c r="I63" s="63">
        <f>SUM(I54:I62)</f>
        <v>1656.7100000000003</v>
      </c>
      <c r="J63" s="335">
        <f>I63/G63%</f>
        <v>93.58886001581743</v>
      </c>
      <c r="K63" s="336">
        <f t="shared" si="2"/>
        <v>77.69955914079357</v>
      </c>
      <c r="M63" s="21"/>
    </row>
    <row r="64" spans="1:13" ht="12.75">
      <c r="A64" s="43"/>
      <c r="B64" s="23"/>
      <c r="C64" s="23"/>
      <c r="D64" s="23"/>
      <c r="E64" s="23"/>
      <c r="F64" s="23"/>
      <c r="G64" s="65"/>
      <c r="H64" s="65"/>
      <c r="I64" s="65"/>
      <c r="J64" s="338"/>
      <c r="K64" s="338"/>
      <c r="M64" s="21"/>
    </row>
    <row r="65" spans="1:13" ht="7.5" customHeight="1">
      <c r="A65" s="43"/>
      <c r="B65" s="23"/>
      <c r="C65" s="23"/>
      <c r="D65" s="23"/>
      <c r="E65" s="23"/>
      <c r="F65" s="23"/>
      <c r="G65" s="65"/>
      <c r="H65" s="65"/>
      <c r="I65" s="65"/>
      <c r="J65" s="338"/>
      <c r="K65" s="338"/>
      <c r="M65" s="21"/>
    </row>
    <row r="66" spans="1:13" ht="12.75">
      <c r="A66" s="746" t="s">
        <v>455</v>
      </c>
      <c r="B66" s="746"/>
      <c r="C66" s="746"/>
      <c r="D66" s="746"/>
      <c r="E66" s="746"/>
      <c r="F66" s="746"/>
      <c r="G66" s="21"/>
      <c r="H66" s="21"/>
      <c r="I66" s="21"/>
      <c r="J66" s="21"/>
      <c r="K66" s="21"/>
      <c r="M66" s="21"/>
    </row>
    <row r="67" spans="1:13" ht="27" customHeight="1">
      <c r="A67" s="744" t="s">
        <v>664</v>
      </c>
      <c r="B67" s="745"/>
      <c r="C67" s="745"/>
      <c r="D67" s="745"/>
      <c r="E67" s="745"/>
      <c r="F67" s="745"/>
      <c r="G67" s="735"/>
      <c r="H67" s="735"/>
      <c r="I67" s="735"/>
      <c r="J67" s="735"/>
      <c r="K67" s="735"/>
      <c r="M67" s="21"/>
    </row>
    <row r="68" spans="1:13" ht="21" customHeight="1">
      <c r="A68" s="43"/>
      <c r="B68" s="23"/>
      <c r="C68" s="23"/>
      <c r="D68" s="23"/>
      <c r="E68" s="23"/>
      <c r="F68" s="23"/>
      <c r="G68" s="65"/>
      <c r="H68" s="65"/>
      <c r="I68" s="65"/>
      <c r="J68" s="338"/>
      <c r="K68" s="338"/>
      <c r="M68" s="21"/>
    </row>
    <row r="69" spans="1:11" ht="12.75" customHeight="1" hidden="1">
      <c r="A69" s="746" t="s">
        <v>455</v>
      </c>
      <c r="B69" s="746"/>
      <c r="C69" s="746"/>
      <c r="D69" s="746"/>
      <c r="E69" s="746"/>
      <c r="F69" s="746"/>
      <c r="G69" s="21"/>
      <c r="H69" s="21"/>
      <c r="I69" s="21"/>
      <c r="J69" s="21"/>
      <c r="K69" s="21"/>
    </row>
    <row r="70" spans="1:11" ht="26.25" customHeight="1" hidden="1">
      <c r="A70" s="744" t="s">
        <v>484</v>
      </c>
      <c r="B70" s="745"/>
      <c r="C70" s="745"/>
      <c r="D70" s="745"/>
      <c r="E70" s="745"/>
      <c r="F70" s="745"/>
      <c r="G70" s="735"/>
      <c r="H70" s="735"/>
      <c r="I70" s="735"/>
      <c r="J70" s="735"/>
      <c r="K70" s="735"/>
    </row>
    <row r="71" spans="1:11" ht="12.75">
      <c r="A71" s="746" t="s">
        <v>523</v>
      </c>
      <c r="B71" s="746"/>
      <c r="C71" s="746"/>
      <c r="D71" s="746"/>
      <c r="E71" s="746"/>
      <c r="F71" s="746"/>
      <c r="G71" s="21"/>
      <c r="H71" s="21"/>
      <c r="I71" s="21"/>
      <c r="J71" s="21"/>
      <c r="K71" s="21"/>
    </row>
    <row r="72" spans="1:11" ht="53.25" customHeight="1">
      <c r="A72" s="744" t="s">
        <v>604</v>
      </c>
      <c r="B72" s="745"/>
      <c r="C72" s="745"/>
      <c r="D72" s="745"/>
      <c r="E72" s="745"/>
      <c r="F72" s="745"/>
      <c r="G72" s="735"/>
      <c r="H72" s="735"/>
      <c r="I72" s="735"/>
      <c r="J72" s="735"/>
      <c r="K72" s="735"/>
    </row>
    <row r="73" spans="1:11" ht="8.25" customHeight="1">
      <c r="A73" s="47"/>
      <c r="B73" s="57"/>
      <c r="C73" s="57"/>
      <c r="D73" s="57"/>
      <c r="E73" s="57"/>
      <c r="F73" s="57"/>
      <c r="G73" s="304"/>
      <c r="H73" s="304"/>
      <c r="I73" s="304"/>
      <c r="J73" s="304"/>
      <c r="K73" s="304"/>
    </row>
    <row r="74" spans="1:11" ht="5.25" customHeight="1">
      <c r="A74" s="47"/>
      <c r="B74" s="57"/>
      <c r="C74" s="57"/>
      <c r="D74" s="57"/>
      <c r="E74" s="57"/>
      <c r="F74" s="57"/>
      <c r="G74" s="304"/>
      <c r="H74" s="304"/>
      <c r="I74" s="304"/>
      <c r="J74" s="304"/>
      <c r="K74" s="304"/>
    </row>
    <row r="75" spans="1:11" ht="13.5" thickBot="1">
      <c r="A75" s="53" t="s">
        <v>393</v>
      </c>
      <c r="B75" s="21"/>
      <c r="C75" s="21"/>
      <c r="D75" s="21"/>
      <c r="E75" s="21"/>
      <c r="F75" s="21"/>
      <c r="G75" s="21"/>
      <c r="H75" s="21"/>
      <c r="I75" s="21"/>
      <c r="J75" s="21"/>
      <c r="K75" s="21"/>
    </row>
    <row r="76" spans="1:13" ht="14.25" customHeight="1" thickBot="1">
      <c r="A76" s="329" t="s">
        <v>229</v>
      </c>
      <c r="B76" s="330" t="s">
        <v>230</v>
      </c>
      <c r="C76" s="330" t="s">
        <v>36</v>
      </c>
      <c r="D76" s="330" t="s">
        <v>276</v>
      </c>
      <c r="E76" s="330" t="s">
        <v>277</v>
      </c>
      <c r="F76" s="331" t="s">
        <v>278</v>
      </c>
      <c r="G76" s="206" t="s">
        <v>247</v>
      </c>
      <c r="H76" s="206" t="s">
        <v>248</v>
      </c>
      <c r="I76" s="206" t="s">
        <v>249</v>
      </c>
      <c r="J76" s="206" t="s">
        <v>250</v>
      </c>
      <c r="K76" s="206" t="s">
        <v>251</v>
      </c>
      <c r="M76" s="21"/>
    </row>
    <row r="77" spans="1:13" ht="14.25" customHeight="1">
      <c r="A77" s="89">
        <v>542</v>
      </c>
      <c r="B77" s="89">
        <v>4339</v>
      </c>
      <c r="C77" s="89">
        <v>5011</v>
      </c>
      <c r="D77" s="89">
        <v>42</v>
      </c>
      <c r="E77" s="89">
        <v>13010</v>
      </c>
      <c r="F77" s="24" t="s">
        <v>226</v>
      </c>
      <c r="G77" s="66">
        <v>0</v>
      </c>
      <c r="H77" s="66">
        <v>505</v>
      </c>
      <c r="I77" s="66">
        <v>482.94</v>
      </c>
      <c r="J77" s="66">
        <v>0</v>
      </c>
      <c r="K77" s="66">
        <f aca="true" t="shared" si="3" ref="K77:K89">I77/H77%</f>
        <v>95.63168316831684</v>
      </c>
      <c r="L77" s="21"/>
      <c r="M77" s="95"/>
    </row>
    <row r="78" spans="1:13" ht="14.25" customHeight="1">
      <c r="A78" s="89">
        <v>542</v>
      </c>
      <c r="B78" s="89">
        <v>4339</v>
      </c>
      <c r="C78" s="89">
        <v>5031</v>
      </c>
      <c r="D78" s="89">
        <v>42</v>
      </c>
      <c r="E78" s="89">
        <v>13010</v>
      </c>
      <c r="F78" s="24" t="s">
        <v>499</v>
      </c>
      <c r="G78" s="66">
        <v>0</v>
      </c>
      <c r="H78" s="66">
        <v>125.3</v>
      </c>
      <c r="I78" s="66">
        <v>119.77</v>
      </c>
      <c r="J78" s="66">
        <v>0</v>
      </c>
      <c r="K78" s="66">
        <f t="shared" si="3"/>
        <v>95.58659217877096</v>
      </c>
      <c r="L78" s="21"/>
      <c r="M78" s="95"/>
    </row>
    <row r="79" spans="1:13" ht="14.25" customHeight="1">
      <c r="A79" s="89">
        <v>542</v>
      </c>
      <c r="B79" s="89">
        <v>4339</v>
      </c>
      <c r="C79" s="89">
        <v>5032</v>
      </c>
      <c r="D79" s="89">
        <v>42</v>
      </c>
      <c r="E79" s="89">
        <v>13010</v>
      </c>
      <c r="F79" s="24" t="s">
        <v>13</v>
      </c>
      <c r="G79" s="66">
        <v>0</v>
      </c>
      <c r="H79" s="66">
        <v>45.5</v>
      </c>
      <c r="I79" s="66">
        <v>43.46</v>
      </c>
      <c r="J79" s="66">
        <v>0</v>
      </c>
      <c r="K79" s="66">
        <f t="shared" si="3"/>
        <v>95.51648351648352</v>
      </c>
      <c r="L79" s="21"/>
      <c r="M79" s="95"/>
    </row>
    <row r="80" spans="1:13" ht="14.25" customHeight="1">
      <c r="A80" s="89">
        <v>542</v>
      </c>
      <c r="B80" s="89">
        <v>4339</v>
      </c>
      <c r="C80" s="89">
        <v>5424</v>
      </c>
      <c r="D80" s="89">
        <v>42</v>
      </c>
      <c r="E80" s="89">
        <v>13010</v>
      </c>
      <c r="F80" s="24" t="s">
        <v>243</v>
      </c>
      <c r="G80" s="66">
        <v>0</v>
      </c>
      <c r="H80" s="66">
        <v>7.3</v>
      </c>
      <c r="I80" s="66">
        <v>4.29</v>
      </c>
      <c r="J80" s="66">
        <v>0</v>
      </c>
      <c r="K80" s="66">
        <f t="shared" si="3"/>
        <v>58.76712328767124</v>
      </c>
      <c r="L80" s="21"/>
      <c r="M80" s="95"/>
    </row>
    <row r="81" spans="1:13" ht="14.25" customHeight="1">
      <c r="A81" s="89">
        <v>542</v>
      </c>
      <c r="B81" s="89">
        <v>4329</v>
      </c>
      <c r="C81" s="89">
        <v>5011</v>
      </c>
      <c r="D81" s="89">
        <v>42</v>
      </c>
      <c r="E81" s="89">
        <v>13011</v>
      </c>
      <c r="F81" s="24" t="s">
        <v>226</v>
      </c>
      <c r="G81" s="66">
        <v>0</v>
      </c>
      <c r="H81" s="66">
        <v>5508.9</v>
      </c>
      <c r="I81" s="66">
        <v>5163.61</v>
      </c>
      <c r="J81" s="66">
        <v>0</v>
      </c>
      <c r="K81" s="66">
        <f t="shared" si="3"/>
        <v>93.73214253299206</v>
      </c>
      <c r="L81" s="21"/>
      <c r="M81" s="21"/>
    </row>
    <row r="82" spans="1:13" ht="14.25" customHeight="1">
      <c r="A82" s="89">
        <v>542</v>
      </c>
      <c r="B82" s="89">
        <v>4329</v>
      </c>
      <c r="C82" s="89">
        <v>5021</v>
      </c>
      <c r="D82" s="89">
        <v>42</v>
      </c>
      <c r="E82" s="89">
        <v>13011</v>
      </c>
      <c r="F82" s="24" t="s">
        <v>207</v>
      </c>
      <c r="G82" s="66">
        <v>0</v>
      </c>
      <c r="H82" s="66">
        <v>20</v>
      </c>
      <c r="I82" s="66">
        <v>16</v>
      </c>
      <c r="J82" s="66">
        <v>0</v>
      </c>
      <c r="K82" s="66">
        <f t="shared" si="3"/>
        <v>80</v>
      </c>
      <c r="L82" s="21"/>
      <c r="M82" s="21"/>
    </row>
    <row r="83" spans="1:13" ht="14.25" customHeight="1">
      <c r="A83" s="89">
        <v>542</v>
      </c>
      <c r="B83" s="89">
        <v>4329</v>
      </c>
      <c r="C83" s="89">
        <v>5031</v>
      </c>
      <c r="D83" s="89">
        <v>42</v>
      </c>
      <c r="E83" s="89">
        <v>13011</v>
      </c>
      <c r="F83" s="24" t="s">
        <v>499</v>
      </c>
      <c r="G83" s="66">
        <v>0</v>
      </c>
      <c r="H83" s="66">
        <v>1404.8</v>
      </c>
      <c r="I83" s="66">
        <v>1280.58</v>
      </c>
      <c r="J83" s="66">
        <v>0</v>
      </c>
      <c r="K83" s="66">
        <f t="shared" si="3"/>
        <v>91.15746013667426</v>
      </c>
      <c r="L83" s="21"/>
      <c r="M83" s="21"/>
    </row>
    <row r="84" spans="1:13" ht="14.25" customHeight="1">
      <c r="A84" s="89">
        <v>542</v>
      </c>
      <c r="B84" s="89">
        <v>4329</v>
      </c>
      <c r="C84" s="89">
        <v>5032</v>
      </c>
      <c r="D84" s="89">
        <v>42</v>
      </c>
      <c r="E84" s="89">
        <v>13011</v>
      </c>
      <c r="F84" s="24" t="s">
        <v>13</v>
      </c>
      <c r="G84" s="66">
        <v>0</v>
      </c>
      <c r="H84" s="66">
        <v>509.9</v>
      </c>
      <c r="I84" s="66">
        <v>464.73</v>
      </c>
      <c r="J84" s="66">
        <v>0</v>
      </c>
      <c r="K84" s="66">
        <f t="shared" si="3"/>
        <v>91.14140027456364</v>
      </c>
      <c r="L84" s="21"/>
      <c r="M84" s="21"/>
    </row>
    <row r="85" spans="1:13" ht="14.25" customHeight="1">
      <c r="A85" s="89">
        <v>542</v>
      </c>
      <c r="B85" s="89">
        <v>4329</v>
      </c>
      <c r="C85" s="89">
        <v>5424</v>
      </c>
      <c r="D85" s="89">
        <v>42</v>
      </c>
      <c r="E85" s="89">
        <v>13011</v>
      </c>
      <c r="F85" s="24" t="s">
        <v>243</v>
      </c>
      <c r="G85" s="66">
        <v>0</v>
      </c>
      <c r="H85" s="66">
        <v>83.5</v>
      </c>
      <c r="I85" s="66">
        <v>83.1</v>
      </c>
      <c r="J85" s="66">
        <v>0</v>
      </c>
      <c r="K85" s="66">
        <f t="shared" si="3"/>
        <v>99.52095808383233</v>
      </c>
      <c r="L85" s="21"/>
      <c r="M85" s="21"/>
    </row>
    <row r="86" spans="1:13" ht="14.25" customHeight="1">
      <c r="A86" s="89">
        <v>542</v>
      </c>
      <c r="B86" s="89">
        <v>4339</v>
      </c>
      <c r="C86" s="89">
        <v>5011</v>
      </c>
      <c r="D86" s="89">
        <v>42</v>
      </c>
      <c r="E86" s="89">
        <v>13015</v>
      </c>
      <c r="F86" s="24" t="s">
        <v>226</v>
      </c>
      <c r="G86" s="66">
        <v>0</v>
      </c>
      <c r="H86" s="66">
        <v>749.6</v>
      </c>
      <c r="I86" s="66">
        <v>749.51</v>
      </c>
      <c r="J86" s="66">
        <v>0</v>
      </c>
      <c r="K86" s="66">
        <f t="shared" si="3"/>
        <v>99.98799359658484</v>
      </c>
      <c r="L86" s="21"/>
      <c r="M86" s="21"/>
    </row>
    <row r="87" spans="1:13" ht="14.25" customHeight="1">
      <c r="A87" s="89">
        <v>542</v>
      </c>
      <c r="B87" s="89">
        <v>4339</v>
      </c>
      <c r="C87" s="89">
        <v>5021</v>
      </c>
      <c r="D87" s="89">
        <v>42</v>
      </c>
      <c r="E87" s="89">
        <v>13015</v>
      </c>
      <c r="F87" s="24" t="s">
        <v>207</v>
      </c>
      <c r="G87" s="66">
        <v>0</v>
      </c>
      <c r="H87" s="66">
        <v>12.5</v>
      </c>
      <c r="I87" s="66">
        <v>12.5</v>
      </c>
      <c r="J87" s="66">
        <v>0</v>
      </c>
      <c r="K87" s="66">
        <f t="shared" si="3"/>
        <v>100</v>
      </c>
      <c r="L87" s="21"/>
      <c r="M87" s="21"/>
    </row>
    <row r="88" spans="1:13" ht="14.25" customHeight="1">
      <c r="A88" s="89">
        <v>542</v>
      </c>
      <c r="B88" s="89">
        <v>4339</v>
      </c>
      <c r="C88" s="89">
        <v>5031</v>
      </c>
      <c r="D88" s="89">
        <v>42</v>
      </c>
      <c r="E88" s="89">
        <v>13015</v>
      </c>
      <c r="F88" s="24" t="s">
        <v>499</v>
      </c>
      <c r="G88" s="66">
        <v>0</v>
      </c>
      <c r="H88" s="66">
        <v>185.9</v>
      </c>
      <c r="I88" s="66">
        <v>185.88</v>
      </c>
      <c r="J88" s="66">
        <v>0</v>
      </c>
      <c r="K88" s="66">
        <f t="shared" si="3"/>
        <v>99.98924152770306</v>
      </c>
      <c r="L88" s="21"/>
      <c r="M88" s="21"/>
    </row>
    <row r="89" spans="1:13" ht="14.25" customHeight="1">
      <c r="A89" s="89">
        <v>542</v>
      </c>
      <c r="B89" s="89">
        <v>4339</v>
      </c>
      <c r="C89" s="89">
        <v>5032</v>
      </c>
      <c r="D89" s="89">
        <v>42</v>
      </c>
      <c r="E89" s="89">
        <v>13015</v>
      </c>
      <c r="F89" s="24" t="s">
        <v>13</v>
      </c>
      <c r="G89" s="66">
        <v>0</v>
      </c>
      <c r="H89" s="66">
        <v>67.4</v>
      </c>
      <c r="I89" s="66">
        <v>67.46</v>
      </c>
      <c r="J89" s="66">
        <v>0</v>
      </c>
      <c r="K89" s="66">
        <f t="shared" si="3"/>
        <v>100.08902077151333</v>
      </c>
      <c r="L89" s="21"/>
      <c r="M89" s="21"/>
    </row>
    <row r="90" spans="1:13" ht="14.25" customHeight="1">
      <c r="A90" s="89">
        <v>942</v>
      </c>
      <c r="B90" s="89">
        <v>6112</v>
      </c>
      <c r="C90" s="89">
        <v>5019</v>
      </c>
      <c r="D90" s="89">
        <v>42</v>
      </c>
      <c r="E90" s="89">
        <v>0</v>
      </c>
      <c r="F90" s="89" t="s">
        <v>350</v>
      </c>
      <c r="G90" s="66">
        <v>70</v>
      </c>
      <c r="H90" s="66">
        <v>70</v>
      </c>
      <c r="I90" s="66">
        <v>6.17</v>
      </c>
      <c r="J90" s="66">
        <f aca="true" t="shared" si="4" ref="J90:J96">I90/G90%</f>
        <v>8.814285714285715</v>
      </c>
      <c r="K90" s="66">
        <f aca="true" t="shared" si="5" ref="K90:K104">I90/H90%</f>
        <v>8.814285714285715</v>
      </c>
      <c r="L90" s="516"/>
      <c r="M90" s="23"/>
    </row>
    <row r="91" spans="1:13" ht="12.75">
      <c r="A91" s="89">
        <v>942</v>
      </c>
      <c r="B91" s="89">
        <v>6112</v>
      </c>
      <c r="C91" s="89">
        <v>5023</v>
      </c>
      <c r="D91" s="89">
        <v>42</v>
      </c>
      <c r="E91" s="89">
        <v>0</v>
      </c>
      <c r="F91" s="89" t="s">
        <v>225</v>
      </c>
      <c r="G91" s="66">
        <v>12500</v>
      </c>
      <c r="H91" s="66">
        <v>12295</v>
      </c>
      <c r="I91" s="66">
        <v>12038.68</v>
      </c>
      <c r="J91" s="66">
        <f t="shared" si="4"/>
        <v>96.30944000000001</v>
      </c>
      <c r="K91" s="66">
        <f t="shared" si="5"/>
        <v>97.91525010166734</v>
      </c>
      <c r="M91" s="21"/>
    </row>
    <row r="92" spans="1:13" ht="12.75">
      <c r="A92" s="24">
        <v>942</v>
      </c>
      <c r="B92" s="24">
        <v>6112</v>
      </c>
      <c r="C92" s="24">
        <v>5029</v>
      </c>
      <c r="D92" s="24">
        <v>42</v>
      </c>
      <c r="E92" s="24">
        <v>0</v>
      </c>
      <c r="F92" s="89" t="s">
        <v>498</v>
      </c>
      <c r="G92" s="66">
        <v>30</v>
      </c>
      <c r="H92" s="66">
        <v>30</v>
      </c>
      <c r="I92" s="66">
        <v>0</v>
      </c>
      <c r="J92" s="66">
        <v>0</v>
      </c>
      <c r="K92" s="66">
        <v>0</v>
      </c>
      <c r="M92" s="21"/>
    </row>
    <row r="93" spans="1:13" ht="12.75">
      <c r="A93" s="24">
        <v>942</v>
      </c>
      <c r="B93" s="24">
        <v>6112</v>
      </c>
      <c r="C93" s="24">
        <v>5031</v>
      </c>
      <c r="D93" s="24">
        <v>42</v>
      </c>
      <c r="E93" s="24">
        <v>0</v>
      </c>
      <c r="F93" s="24" t="s">
        <v>499</v>
      </c>
      <c r="G93" s="74">
        <v>2600</v>
      </c>
      <c r="H93" s="74">
        <v>2680</v>
      </c>
      <c r="I93" s="74">
        <v>2665.04</v>
      </c>
      <c r="J93" s="66">
        <f t="shared" si="4"/>
        <v>102.50153846153846</v>
      </c>
      <c r="K93" s="66">
        <f t="shared" si="5"/>
        <v>99.44179104477611</v>
      </c>
      <c r="M93" s="21"/>
    </row>
    <row r="94" spans="1:13" ht="12.75">
      <c r="A94" s="24">
        <v>942</v>
      </c>
      <c r="B94" s="24">
        <v>6112</v>
      </c>
      <c r="C94" s="24">
        <v>5032</v>
      </c>
      <c r="D94" s="24">
        <v>42</v>
      </c>
      <c r="E94" s="24">
        <v>0</v>
      </c>
      <c r="F94" s="24" t="s">
        <v>13</v>
      </c>
      <c r="G94" s="74">
        <v>1000</v>
      </c>
      <c r="H94" s="74">
        <v>1125</v>
      </c>
      <c r="I94" s="74">
        <v>1118.67</v>
      </c>
      <c r="J94" s="66">
        <f t="shared" si="4"/>
        <v>111.867</v>
      </c>
      <c r="K94" s="66">
        <f t="shared" si="5"/>
        <v>99.43733333333334</v>
      </c>
      <c r="M94" s="21"/>
    </row>
    <row r="95" spans="1:13" ht="12.75">
      <c r="A95" s="24">
        <v>942</v>
      </c>
      <c r="B95" s="24">
        <v>6112</v>
      </c>
      <c r="C95" s="24">
        <v>5039</v>
      </c>
      <c r="D95" s="24">
        <v>42</v>
      </c>
      <c r="E95" s="24">
        <v>0</v>
      </c>
      <c r="F95" s="24" t="s">
        <v>500</v>
      </c>
      <c r="G95" s="74">
        <v>30</v>
      </c>
      <c r="H95" s="74">
        <v>30</v>
      </c>
      <c r="I95" s="74">
        <v>2.08</v>
      </c>
      <c r="J95" s="66">
        <f t="shared" si="4"/>
        <v>6.933333333333334</v>
      </c>
      <c r="K95" s="66">
        <f t="shared" si="5"/>
        <v>6.933333333333334</v>
      </c>
      <c r="M95" s="21"/>
    </row>
    <row r="96" spans="1:13" ht="12.75">
      <c r="A96" s="24">
        <v>942</v>
      </c>
      <c r="B96" s="24">
        <v>6112</v>
      </c>
      <c r="C96" s="24">
        <v>5424</v>
      </c>
      <c r="D96" s="24">
        <v>42</v>
      </c>
      <c r="E96" s="24">
        <v>0</v>
      </c>
      <c r="F96" s="24" t="s">
        <v>243</v>
      </c>
      <c r="G96" s="74">
        <v>10</v>
      </c>
      <c r="H96" s="74">
        <v>10</v>
      </c>
      <c r="I96" s="74">
        <v>0</v>
      </c>
      <c r="J96" s="74">
        <f t="shared" si="4"/>
        <v>0</v>
      </c>
      <c r="K96" s="74">
        <v>0</v>
      </c>
      <c r="M96" s="21"/>
    </row>
    <row r="97" spans="1:13" ht="12.75">
      <c r="A97" s="24">
        <v>942</v>
      </c>
      <c r="B97" s="24">
        <v>6149</v>
      </c>
      <c r="C97" s="24">
        <v>5021</v>
      </c>
      <c r="D97" s="24">
        <v>42</v>
      </c>
      <c r="E97" s="24">
        <v>98018</v>
      </c>
      <c r="F97" s="24" t="s">
        <v>207</v>
      </c>
      <c r="G97" s="74">
        <v>0</v>
      </c>
      <c r="H97" s="74">
        <v>32.8</v>
      </c>
      <c r="I97" s="74">
        <v>0</v>
      </c>
      <c r="J97" s="74">
        <v>0</v>
      </c>
      <c r="K97" s="74">
        <v>0</v>
      </c>
      <c r="M97" s="21"/>
    </row>
    <row r="98" spans="1:13" ht="12.75">
      <c r="A98" s="24">
        <v>942</v>
      </c>
      <c r="B98" s="24">
        <v>6171</v>
      </c>
      <c r="C98" s="24">
        <v>5011</v>
      </c>
      <c r="D98" s="24">
        <v>42</v>
      </c>
      <c r="E98" s="24">
        <v>0</v>
      </c>
      <c r="F98" s="24" t="s">
        <v>226</v>
      </c>
      <c r="G98" s="74">
        <v>98000</v>
      </c>
      <c r="H98" s="74">
        <v>98000</v>
      </c>
      <c r="I98" s="74">
        <v>92829.47</v>
      </c>
      <c r="J98" s="66">
        <f aca="true" t="shared" si="6" ref="J98:J104">I98/G98%</f>
        <v>94.72394897959184</v>
      </c>
      <c r="K98" s="66">
        <f t="shared" si="5"/>
        <v>94.72394897959184</v>
      </c>
      <c r="L98" s="21"/>
      <c r="M98" s="21"/>
    </row>
    <row r="99" spans="1:13" ht="12.75">
      <c r="A99" s="24">
        <v>942</v>
      </c>
      <c r="B99" s="24">
        <v>6171</v>
      </c>
      <c r="C99" s="24">
        <v>5021</v>
      </c>
      <c r="D99" s="24">
        <v>42</v>
      </c>
      <c r="E99" s="24">
        <v>0</v>
      </c>
      <c r="F99" s="24" t="s">
        <v>207</v>
      </c>
      <c r="G99" s="74">
        <v>2500</v>
      </c>
      <c r="H99" s="74">
        <v>3130</v>
      </c>
      <c r="I99" s="74">
        <v>2560.41</v>
      </c>
      <c r="J99" s="66">
        <f t="shared" si="6"/>
        <v>102.4164</v>
      </c>
      <c r="K99" s="66">
        <f t="shared" si="5"/>
        <v>81.80223642172523</v>
      </c>
      <c r="L99" s="21"/>
      <c r="M99" s="21"/>
    </row>
    <row r="100" spans="1:13" ht="12.75">
      <c r="A100" s="24">
        <v>942</v>
      </c>
      <c r="B100" s="24">
        <v>6171</v>
      </c>
      <c r="C100" s="24">
        <v>5024</v>
      </c>
      <c r="D100" s="24">
        <v>42</v>
      </c>
      <c r="E100" s="24">
        <v>0</v>
      </c>
      <c r="F100" s="24" t="s">
        <v>227</v>
      </c>
      <c r="G100" s="74">
        <v>400</v>
      </c>
      <c r="H100" s="74">
        <v>400</v>
      </c>
      <c r="I100" s="74">
        <v>263.89</v>
      </c>
      <c r="J100" s="74">
        <f t="shared" si="6"/>
        <v>65.9725</v>
      </c>
      <c r="K100" s="74">
        <f t="shared" si="5"/>
        <v>65.9725</v>
      </c>
      <c r="L100" s="21"/>
      <c r="M100" s="21"/>
    </row>
    <row r="101" spans="1:13" ht="12.75">
      <c r="A101" s="24">
        <v>942</v>
      </c>
      <c r="B101" s="24">
        <v>6171</v>
      </c>
      <c r="C101" s="24">
        <v>5031</v>
      </c>
      <c r="D101" s="24">
        <v>42</v>
      </c>
      <c r="E101" s="24">
        <v>0</v>
      </c>
      <c r="F101" s="24" t="s">
        <v>499</v>
      </c>
      <c r="G101" s="74">
        <v>25000</v>
      </c>
      <c r="H101" s="74">
        <v>25000</v>
      </c>
      <c r="I101" s="74">
        <v>23459.99</v>
      </c>
      <c r="J101" s="74">
        <f t="shared" si="6"/>
        <v>93.83996</v>
      </c>
      <c r="K101" s="74">
        <f t="shared" si="5"/>
        <v>93.83996</v>
      </c>
      <c r="L101" s="21"/>
      <c r="M101" s="21"/>
    </row>
    <row r="102" spans="1:13" ht="12.75">
      <c r="A102" s="24">
        <v>942</v>
      </c>
      <c r="B102" s="24">
        <v>6171</v>
      </c>
      <c r="C102" s="24">
        <v>5032</v>
      </c>
      <c r="D102" s="24">
        <v>42</v>
      </c>
      <c r="E102" s="24">
        <v>0</v>
      </c>
      <c r="F102" s="24" t="s">
        <v>13</v>
      </c>
      <c r="G102" s="74">
        <v>9000</v>
      </c>
      <c r="H102" s="74">
        <v>8900</v>
      </c>
      <c r="I102" s="74">
        <v>8513.2</v>
      </c>
      <c r="J102" s="74">
        <f t="shared" si="6"/>
        <v>94.59111111111112</v>
      </c>
      <c r="K102" s="74">
        <f t="shared" si="5"/>
        <v>95.65393258426967</v>
      </c>
      <c r="L102" s="21"/>
      <c r="M102" s="21"/>
    </row>
    <row r="103" spans="1:13" ht="13.5" thickBot="1">
      <c r="A103" s="24">
        <v>942</v>
      </c>
      <c r="B103" s="24">
        <v>6171</v>
      </c>
      <c r="C103" s="24">
        <v>5424</v>
      </c>
      <c r="D103" s="24">
        <v>42</v>
      </c>
      <c r="E103" s="24">
        <v>0</v>
      </c>
      <c r="F103" s="24" t="s">
        <v>243</v>
      </c>
      <c r="G103" s="74">
        <v>500</v>
      </c>
      <c r="H103" s="74">
        <v>1100</v>
      </c>
      <c r="I103" s="74">
        <v>687.64</v>
      </c>
      <c r="J103" s="74">
        <f t="shared" si="6"/>
        <v>137.528</v>
      </c>
      <c r="K103" s="74">
        <f t="shared" si="5"/>
        <v>62.51272727272727</v>
      </c>
      <c r="L103" s="21"/>
      <c r="M103" s="21"/>
    </row>
    <row r="104" spans="1:13" ht="13.5" thickBot="1">
      <c r="A104" s="747" t="s">
        <v>283</v>
      </c>
      <c r="B104" s="748"/>
      <c r="C104" s="748"/>
      <c r="D104" s="748"/>
      <c r="E104" s="748"/>
      <c r="F104" s="749"/>
      <c r="G104" s="63">
        <f>SUM(G77:G103)</f>
        <v>151640</v>
      </c>
      <c r="H104" s="63">
        <f>SUM(H77:H103)</f>
        <v>162028.4</v>
      </c>
      <c r="I104" s="63">
        <f>SUM(I77:I103)</f>
        <v>152819.07000000004</v>
      </c>
      <c r="J104" s="335">
        <f t="shared" si="6"/>
        <v>100.77754550250596</v>
      </c>
      <c r="K104" s="336">
        <f t="shared" si="5"/>
        <v>94.31622480997162</v>
      </c>
      <c r="M104" s="21"/>
    </row>
    <row r="105" spans="1:13" ht="28.5" customHeight="1">
      <c r="A105" s="341"/>
      <c r="B105" s="270"/>
      <c r="C105" s="270"/>
      <c r="D105" s="270"/>
      <c r="E105" s="270"/>
      <c r="F105" s="270"/>
      <c r="G105" s="65"/>
      <c r="H105" s="65"/>
      <c r="I105" s="65"/>
      <c r="J105" s="21"/>
      <c r="K105" s="21"/>
      <c r="M105" s="21"/>
    </row>
    <row r="106" spans="1:14" ht="11.25" customHeight="1">
      <c r="A106" s="746" t="s">
        <v>456</v>
      </c>
      <c r="B106" s="746"/>
      <c r="C106" s="746"/>
      <c r="D106" s="746"/>
      <c r="E106" s="746"/>
      <c r="F106" s="746"/>
      <c r="G106" s="21"/>
      <c r="H106" s="21"/>
      <c r="I106" s="21"/>
      <c r="J106" s="21"/>
      <c r="K106" s="21"/>
      <c r="M106" s="21"/>
      <c r="N106" s="21"/>
    </row>
    <row r="107" spans="1:11" ht="69.75" customHeight="1">
      <c r="A107" s="744" t="s">
        <v>1038</v>
      </c>
      <c r="B107" s="745"/>
      <c r="C107" s="745"/>
      <c r="D107" s="745"/>
      <c r="E107" s="745"/>
      <c r="F107" s="745"/>
      <c r="G107" s="735"/>
      <c r="H107" s="735"/>
      <c r="I107" s="735"/>
      <c r="J107" s="735"/>
      <c r="K107" s="735"/>
    </row>
    <row r="108" spans="1:11" ht="7.5" customHeight="1">
      <c r="A108" s="47"/>
      <c r="B108" s="57"/>
      <c r="C108" s="57"/>
      <c r="D108" s="57"/>
      <c r="E108" s="57"/>
      <c r="F108" s="57"/>
      <c r="G108" s="304"/>
      <c r="H108" s="304"/>
      <c r="I108" s="304"/>
      <c r="J108" s="304"/>
      <c r="K108" s="304"/>
    </row>
    <row r="109" spans="1:11" ht="14.25" customHeight="1">
      <c r="A109" s="746" t="s">
        <v>649</v>
      </c>
      <c r="B109" s="746"/>
      <c r="C109" s="746"/>
      <c r="D109" s="746"/>
      <c r="E109" s="746"/>
      <c r="F109" s="746"/>
      <c r="G109" s="304"/>
      <c r="H109" s="304"/>
      <c r="I109" s="304"/>
      <c r="J109" s="304"/>
      <c r="K109" s="304"/>
    </row>
    <row r="110" spans="1:13" ht="28.5" customHeight="1">
      <c r="A110" s="744" t="s">
        <v>665</v>
      </c>
      <c r="B110" s="745"/>
      <c r="C110" s="745"/>
      <c r="D110" s="745"/>
      <c r="E110" s="745"/>
      <c r="F110" s="745"/>
      <c r="G110" s="735"/>
      <c r="H110" s="735"/>
      <c r="I110" s="735"/>
      <c r="J110" s="735"/>
      <c r="K110" s="735"/>
      <c r="M110" s="21"/>
    </row>
    <row r="111" spans="1:13" ht="9.75" customHeight="1">
      <c r="A111" s="47"/>
      <c r="B111" s="57"/>
      <c r="C111" s="57"/>
      <c r="D111" s="57"/>
      <c r="E111" s="57"/>
      <c r="F111" s="57"/>
      <c r="G111" s="304"/>
      <c r="H111" s="304"/>
      <c r="I111" s="304"/>
      <c r="J111" s="304"/>
      <c r="K111" s="304"/>
      <c r="M111" s="21"/>
    </row>
    <row r="112" spans="1:11" ht="4.5" customHeight="1">
      <c r="A112" s="58"/>
      <c r="B112" s="57"/>
      <c r="C112" s="57"/>
      <c r="D112" s="57"/>
      <c r="E112" s="57"/>
      <c r="F112" s="57"/>
      <c r="G112" s="57"/>
      <c r="H112" s="57"/>
      <c r="I112" s="57"/>
      <c r="J112" s="21"/>
      <c r="K112" s="21"/>
    </row>
    <row r="113" spans="1:11" ht="13.5" thickBot="1">
      <c r="A113" s="53" t="s">
        <v>392</v>
      </c>
      <c r="B113" s="21"/>
      <c r="C113" s="21"/>
      <c r="D113" s="21"/>
      <c r="E113" s="21"/>
      <c r="F113" s="21"/>
      <c r="G113" s="21"/>
      <c r="H113" s="21"/>
      <c r="I113" s="21"/>
      <c r="J113" s="21"/>
      <c r="K113" s="21"/>
    </row>
    <row r="114" spans="1:11" ht="14.25" customHeight="1" thickBot="1">
      <c r="A114" s="329" t="s">
        <v>229</v>
      </c>
      <c r="B114" s="330" t="s">
        <v>230</v>
      </c>
      <c r="C114" s="330" t="s">
        <v>36</v>
      </c>
      <c r="D114" s="330" t="s">
        <v>276</v>
      </c>
      <c r="E114" s="330" t="s">
        <v>277</v>
      </c>
      <c r="F114" s="330" t="s">
        <v>278</v>
      </c>
      <c r="G114" s="206" t="s">
        <v>247</v>
      </c>
      <c r="H114" s="206" t="s">
        <v>248</v>
      </c>
      <c r="I114" s="206" t="s">
        <v>249</v>
      </c>
      <c r="J114" s="206" t="s">
        <v>250</v>
      </c>
      <c r="K114" s="206" t="s">
        <v>251</v>
      </c>
    </row>
    <row r="115" spans="1:11" s="11" customFormat="1" ht="14.25" customHeight="1">
      <c r="A115" s="275">
        <v>143</v>
      </c>
      <c r="B115" s="486">
        <v>3619</v>
      </c>
      <c r="C115" s="486">
        <v>5139</v>
      </c>
      <c r="D115" s="89">
        <v>43</v>
      </c>
      <c r="E115" s="89">
        <v>0</v>
      </c>
      <c r="F115" s="24" t="s">
        <v>170</v>
      </c>
      <c r="G115" s="66">
        <v>0.5</v>
      </c>
      <c r="H115" s="66">
        <v>1.5</v>
      </c>
      <c r="I115" s="66">
        <v>1.49</v>
      </c>
      <c r="J115" s="66">
        <f aca="true" t="shared" si="7" ref="J115:J144">I115/G115%</f>
        <v>298</v>
      </c>
      <c r="K115" s="66">
        <f aca="true" t="shared" si="8" ref="K115:K144">I115/H115%</f>
        <v>99.33333333333334</v>
      </c>
    </row>
    <row r="116" spans="1:11" s="11" customFormat="1" ht="12.75" customHeight="1">
      <c r="A116" s="203">
        <v>143</v>
      </c>
      <c r="B116" s="203">
        <v>3619</v>
      </c>
      <c r="C116" s="203">
        <v>5169</v>
      </c>
      <c r="D116" s="89">
        <v>43</v>
      </c>
      <c r="E116" s="89">
        <v>0</v>
      </c>
      <c r="F116" s="24" t="s">
        <v>26</v>
      </c>
      <c r="G116" s="66">
        <v>27</v>
      </c>
      <c r="H116" s="66">
        <v>27</v>
      </c>
      <c r="I116" s="66">
        <v>26.95</v>
      </c>
      <c r="J116" s="66">
        <f t="shared" si="7"/>
        <v>99.81481481481481</v>
      </c>
      <c r="K116" s="66">
        <f t="shared" si="8"/>
        <v>99.81481481481481</v>
      </c>
    </row>
    <row r="117" spans="1:11" s="11" customFormat="1" ht="12.75" customHeight="1">
      <c r="A117" s="100">
        <v>143</v>
      </c>
      <c r="B117" s="100">
        <v>3619</v>
      </c>
      <c r="C117" s="100">
        <v>5192</v>
      </c>
      <c r="D117" s="89">
        <v>43</v>
      </c>
      <c r="E117" s="89">
        <v>0</v>
      </c>
      <c r="F117" s="89" t="s">
        <v>148</v>
      </c>
      <c r="G117" s="66">
        <v>10</v>
      </c>
      <c r="H117" s="66">
        <v>0</v>
      </c>
      <c r="I117" s="66">
        <v>0</v>
      </c>
      <c r="J117" s="66">
        <f t="shared" si="7"/>
        <v>0</v>
      </c>
      <c r="K117" s="66">
        <v>0</v>
      </c>
    </row>
    <row r="118" spans="1:11" s="11" customFormat="1" ht="12.75" customHeight="1">
      <c r="A118" s="100">
        <v>743</v>
      </c>
      <c r="B118" s="100">
        <v>5512</v>
      </c>
      <c r="C118" s="100">
        <v>5132</v>
      </c>
      <c r="D118" s="89">
        <v>43</v>
      </c>
      <c r="E118" s="89">
        <v>0</v>
      </c>
      <c r="F118" s="89" t="s">
        <v>16</v>
      </c>
      <c r="G118" s="66">
        <v>2</v>
      </c>
      <c r="H118" s="66">
        <v>2</v>
      </c>
      <c r="I118" s="66">
        <v>1.96</v>
      </c>
      <c r="J118" s="66">
        <f>I118/G118%</f>
        <v>98</v>
      </c>
      <c r="K118" s="66">
        <f t="shared" si="8"/>
        <v>98</v>
      </c>
    </row>
    <row r="119" spans="1:11" s="11" customFormat="1" ht="12.75" customHeight="1">
      <c r="A119" s="100">
        <v>743</v>
      </c>
      <c r="B119" s="100">
        <v>5512</v>
      </c>
      <c r="C119" s="100">
        <v>5132</v>
      </c>
      <c r="D119" s="89">
        <v>43</v>
      </c>
      <c r="E119" s="89">
        <v>81</v>
      </c>
      <c r="F119" s="89" t="s">
        <v>16</v>
      </c>
      <c r="G119" s="66">
        <v>0</v>
      </c>
      <c r="H119" s="66">
        <v>290.8</v>
      </c>
      <c r="I119" s="66">
        <v>290.8</v>
      </c>
      <c r="J119" s="66">
        <v>0</v>
      </c>
      <c r="K119" s="66">
        <f t="shared" si="8"/>
        <v>100</v>
      </c>
    </row>
    <row r="120" spans="1:11" ht="12.75">
      <c r="A120" s="24">
        <v>743</v>
      </c>
      <c r="B120" s="24">
        <v>5512</v>
      </c>
      <c r="C120" s="24">
        <v>5133</v>
      </c>
      <c r="D120" s="24">
        <v>43</v>
      </c>
      <c r="E120" s="24">
        <v>0</v>
      </c>
      <c r="F120" s="24" t="s">
        <v>28</v>
      </c>
      <c r="G120" s="74">
        <v>1</v>
      </c>
      <c r="H120" s="74">
        <v>1</v>
      </c>
      <c r="I120" s="74">
        <v>0.99</v>
      </c>
      <c r="J120" s="74">
        <f t="shared" si="7"/>
        <v>99</v>
      </c>
      <c r="K120" s="66">
        <f t="shared" si="8"/>
        <v>99</v>
      </c>
    </row>
    <row r="121" spans="1:11" ht="12.75">
      <c r="A121" s="24">
        <v>743</v>
      </c>
      <c r="B121" s="24">
        <v>5512</v>
      </c>
      <c r="C121" s="24">
        <v>5134</v>
      </c>
      <c r="D121" s="24">
        <v>43</v>
      </c>
      <c r="E121" s="24">
        <v>0</v>
      </c>
      <c r="F121" s="24" t="s">
        <v>149</v>
      </c>
      <c r="G121" s="74">
        <v>2</v>
      </c>
      <c r="H121" s="74">
        <v>2</v>
      </c>
      <c r="I121" s="74">
        <v>1.75</v>
      </c>
      <c r="J121" s="66">
        <f t="shared" si="7"/>
        <v>87.5</v>
      </c>
      <c r="K121" s="66">
        <f t="shared" si="8"/>
        <v>87.5</v>
      </c>
    </row>
    <row r="122" spans="1:11" ht="12.75">
      <c r="A122" s="24">
        <v>743</v>
      </c>
      <c r="B122" s="24">
        <v>5512</v>
      </c>
      <c r="C122" s="24">
        <v>5134</v>
      </c>
      <c r="D122" s="24">
        <v>43</v>
      </c>
      <c r="E122" s="24">
        <v>81</v>
      </c>
      <c r="F122" s="24" t="s">
        <v>149</v>
      </c>
      <c r="G122" s="74">
        <v>0</v>
      </c>
      <c r="H122" s="74">
        <v>6</v>
      </c>
      <c r="I122" s="74">
        <v>6</v>
      </c>
      <c r="J122" s="66">
        <v>0</v>
      </c>
      <c r="K122" s="66">
        <f t="shared" si="8"/>
        <v>100</v>
      </c>
    </row>
    <row r="123" spans="1:11" ht="12.75">
      <c r="A123" s="24">
        <v>743</v>
      </c>
      <c r="B123" s="24">
        <v>5512</v>
      </c>
      <c r="C123" s="24">
        <v>5137</v>
      </c>
      <c r="D123" s="24">
        <v>43</v>
      </c>
      <c r="E123" s="24">
        <v>0</v>
      </c>
      <c r="F123" s="24" t="s">
        <v>62</v>
      </c>
      <c r="G123" s="74">
        <v>2</v>
      </c>
      <c r="H123" s="74">
        <v>58</v>
      </c>
      <c r="I123" s="74">
        <v>56.68</v>
      </c>
      <c r="J123" s="66">
        <f t="shared" si="7"/>
        <v>2834</v>
      </c>
      <c r="K123" s="66">
        <f t="shared" si="8"/>
        <v>97.72413793103449</v>
      </c>
    </row>
    <row r="124" spans="1:11" ht="12.75">
      <c r="A124" s="24">
        <v>743</v>
      </c>
      <c r="B124" s="24">
        <v>5512</v>
      </c>
      <c r="C124" s="24">
        <v>5137</v>
      </c>
      <c r="D124" s="24">
        <v>43</v>
      </c>
      <c r="E124" s="24">
        <v>81</v>
      </c>
      <c r="F124" s="24" t="s">
        <v>62</v>
      </c>
      <c r="G124" s="74">
        <v>0</v>
      </c>
      <c r="H124" s="74">
        <v>26.5</v>
      </c>
      <c r="I124" s="74">
        <v>26.5</v>
      </c>
      <c r="J124" s="66">
        <v>0</v>
      </c>
      <c r="K124" s="74">
        <f t="shared" si="8"/>
        <v>100</v>
      </c>
    </row>
    <row r="125" spans="1:11" ht="12.75">
      <c r="A125" s="24">
        <v>743</v>
      </c>
      <c r="B125" s="24">
        <v>5512</v>
      </c>
      <c r="C125" s="24">
        <v>5139</v>
      </c>
      <c r="D125" s="24">
        <v>43</v>
      </c>
      <c r="E125" s="24">
        <v>0</v>
      </c>
      <c r="F125" s="24" t="s">
        <v>170</v>
      </c>
      <c r="G125" s="74">
        <v>15</v>
      </c>
      <c r="H125" s="74">
        <v>51.4</v>
      </c>
      <c r="I125" s="74">
        <v>50.95</v>
      </c>
      <c r="J125" s="74">
        <f t="shared" si="7"/>
        <v>339.6666666666667</v>
      </c>
      <c r="K125" s="74">
        <f t="shared" si="8"/>
        <v>99.12451361867704</v>
      </c>
    </row>
    <row r="126" spans="1:11" ht="12.75">
      <c r="A126" s="24">
        <v>743</v>
      </c>
      <c r="B126" s="24">
        <v>5512</v>
      </c>
      <c r="C126" s="24">
        <v>5139</v>
      </c>
      <c r="D126" s="24">
        <v>43</v>
      </c>
      <c r="E126" s="24">
        <v>81</v>
      </c>
      <c r="F126" s="24" t="s">
        <v>170</v>
      </c>
      <c r="G126" s="74">
        <v>0</v>
      </c>
      <c r="H126" s="74">
        <v>17.7</v>
      </c>
      <c r="I126" s="74">
        <v>17.7</v>
      </c>
      <c r="J126" s="66">
        <v>0</v>
      </c>
      <c r="K126" s="74">
        <f t="shared" si="8"/>
        <v>100</v>
      </c>
    </row>
    <row r="127" spans="1:11" ht="12.75">
      <c r="A127" s="24">
        <v>743</v>
      </c>
      <c r="B127" s="24">
        <v>5512</v>
      </c>
      <c r="C127" s="24">
        <v>5151</v>
      </c>
      <c r="D127" s="24">
        <v>43</v>
      </c>
      <c r="E127" s="24">
        <v>0</v>
      </c>
      <c r="F127" s="24" t="s">
        <v>116</v>
      </c>
      <c r="G127" s="74">
        <v>12</v>
      </c>
      <c r="H127" s="74">
        <v>12</v>
      </c>
      <c r="I127" s="74">
        <v>10.89</v>
      </c>
      <c r="J127" s="66">
        <f t="shared" si="7"/>
        <v>90.75000000000001</v>
      </c>
      <c r="K127" s="74">
        <f t="shared" si="8"/>
        <v>90.75000000000001</v>
      </c>
    </row>
    <row r="128" spans="1:11" ht="12.75">
      <c r="A128" s="24">
        <v>743</v>
      </c>
      <c r="B128" s="24">
        <v>5512</v>
      </c>
      <c r="C128" s="24">
        <v>5152</v>
      </c>
      <c r="D128" s="24">
        <v>43</v>
      </c>
      <c r="E128" s="24">
        <v>0</v>
      </c>
      <c r="F128" s="24" t="s">
        <v>117</v>
      </c>
      <c r="G128" s="74">
        <v>75</v>
      </c>
      <c r="H128" s="74">
        <v>62.5</v>
      </c>
      <c r="I128" s="74">
        <v>57.7</v>
      </c>
      <c r="J128" s="66">
        <f t="shared" si="7"/>
        <v>76.93333333333334</v>
      </c>
      <c r="K128" s="74">
        <f t="shared" si="8"/>
        <v>92.32000000000001</v>
      </c>
    </row>
    <row r="129" spans="1:11" ht="12.75">
      <c r="A129" s="24">
        <v>743</v>
      </c>
      <c r="B129" s="24">
        <v>5512</v>
      </c>
      <c r="C129" s="24">
        <v>5154</v>
      </c>
      <c r="D129" s="24">
        <v>43</v>
      </c>
      <c r="E129" s="24">
        <v>0</v>
      </c>
      <c r="F129" s="24" t="s">
        <v>118</v>
      </c>
      <c r="G129" s="74">
        <v>90</v>
      </c>
      <c r="H129" s="74">
        <v>46</v>
      </c>
      <c r="I129" s="74">
        <v>45.69</v>
      </c>
      <c r="J129" s="66">
        <f t="shared" si="7"/>
        <v>50.766666666666666</v>
      </c>
      <c r="K129" s="74">
        <f t="shared" si="8"/>
        <v>99.32608695652173</v>
      </c>
    </row>
    <row r="130" spans="1:11" ht="12.75">
      <c r="A130" s="24">
        <v>743</v>
      </c>
      <c r="B130" s="24">
        <v>5512</v>
      </c>
      <c r="C130" s="24">
        <v>5156</v>
      </c>
      <c r="D130" s="24">
        <v>43</v>
      </c>
      <c r="E130" s="24">
        <v>0</v>
      </c>
      <c r="F130" s="24" t="s">
        <v>63</v>
      </c>
      <c r="G130" s="74">
        <v>123</v>
      </c>
      <c r="H130" s="74">
        <v>111</v>
      </c>
      <c r="I130" s="74">
        <v>107.97</v>
      </c>
      <c r="J130" s="74">
        <f t="shared" si="7"/>
        <v>87.78048780487805</v>
      </c>
      <c r="K130" s="74">
        <f t="shared" si="8"/>
        <v>97.27027027027026</v>
      </c>
    </row>
    <row r="131" spans="1:11" ht="12.75">
      <c r="A131" s="24">
        <v>743</v>
      </c>
      <c r="B131" s="24">
        <v>5512</v>
      </c>
      <c r="C131" s="24">
        <v>5156</v>
      </c>
      <c r="D131" s="24">
        <v>43</v>
      </c>
      <c r="E131" s="24">
        <v>81</v>
      </c>
      <c r="F131" s="24" t="s">
        <v>63</v>
      </c>
      <c r="G131" s="74">
        <v>0</v>
      </c>
      <c r="H131" s="74">
        <v>25</v>
      </c>
      <c r="I131" s="74">
        <v>25</v>
      </c>
      <c r="J131" s="74">
        <v>0</v>
      </c>
      <c r="K131" s="74">
        <f t="shared" si="8"/>
        <v>100</v>
      </c>
    </row>
    <row r="132" spans="1:11" ht="12.75">
      <c r="A132" s="24">
        <v>743</v>
      </c>
      <c r="B132" s="24">
        <v>5512</v>
      </c>
      <c r="C132" s="24">
        <v>5162</v>
      </c>
      <c r="D132" s="24">
        <v>43</v>
      </c>
      <c r="E132" s="24">
        <v>0</v>
      </c>
      <c r="F132" s="24" t="s">
        <v>61</v>
      </c>
      <c r="G132" s="74">
        <v>29</v>
      </c>
      <c r="H132" s="74">
        <v>1</v>
      </c>
      <c r="I132" s="74">
        <v>1</v>
      </c>
      <c r="J132" s="66">
        <f t="shared" si="7"/>
        <v>3.4482758620689657</v>
      </c>
      <c r="K132" s="74">
        <f t="shared" si="8"/>
        <v>100</v>
      </c>
    </row>
    <row r="133" spans="1:11" ht="12.75">
      <c r="A133" s="24">
        <v>743</v>
      </c>
      <c r="B133" s="24">
        <v>5512</v>
      </c>
      <c r="C133" s="24">
        <v>5163</v>
      </c>
      <c r="D133" s="24">
        <v>43</v>
      </c>
      <c r="E133" s="24">
        <v>0</v>
      </c>
      <c r="F133" s="24" t="s">
        <v>60</v>
      </c>
      <c r="G133" s="74">
        <v>182</v>
      </c>
      <c r="H133" s="74">
        <v>11.1</v>
      </c>
      <c r="I133" s="74">
        <v>11.06</v>
      </c>
      <c r="J133" s="66">
        <f t="shared" si="7"/>
        <v>6.076923076923077</v>
      </c>
      <c r="K133" s="66">
        <f t="shared" si="8"/>
        <v>99.63963963963964</v>
      </c>
    </row>
    <row r="134" spans="1:11" ht="12.75">
      <c r="A134" s="24">
        <v>743</v>
      </c>
      <c r="B134" s="24">
        <v>5512</v>
      </c>
      <c r="C134" s="24">
        <v>5166</v>
      </c>
      <c r="D134" s="24">
        <v>43</v>
      </c>
      <c r="E134" s="24">
        <v>0</v>
      </c>
      <c r="F134" s="24" t="s">
        <v>25</v>
      </c>
      <c r="G134" s="74">
        <v>0.5</v>
      </c>
      <c r="H134" s="74">
        <v>0</v>
      </c>
      <c r="I134" s="74">
        <v>0</v>
      </c>
      <c r="J134" s="66">
        <f t="shared" si="7"/>
        <v>0</v>
      </c>
      <c r="K134" s="66">
        <v>0</v>
      </c>
    </row>
    <row r="135" spans="1:11" ht="12.75">
      <c r="A135" s="24">
        <v>743</v>
      </c>
      <c r="B135" s="24">
        <v>5512</v>
      </c>
      <c r="C135" s="24">
        <v>5167</v>
      </c>
      <c r="D135" s="24">
        <v>43</v>
      </c>
      <c r="E135" s="24">
        <v>0</v>
      </c>
      <c r="F135" s="24" t="s">
        <v>75</v>
      </c>
      <c r="G135" s="74">
        <v>10</v>
      </c>
      <c r="H135" s="74">
        <v>15</v>
      </c>
      <c r="I135" s="74">
        <v>14.8</v>
      </c>
      <c r="J135" s="74">
        <f t="shared" si="7"/>
        <v>148</v>
      </c>
      <c r="K135" s="74">
        <f t="shared" si="8"/>
        <v>98.66666666666667</v>
      </c>
    </row>
    <row r="136" spans="1:11" ht="12.75">
      <c r="A136" s="24">
        <v>743</v>
      </c>
      <c r="B136" s="24">
        <v>5512</v>
      </c>
      <c r="C136" s="24">
        <v>5167</v>
      </c>
      <c r="D136" s="24">
        <v>43</v>
      </c>
      <c r="E136" s="24">
        <v>81</v>
      </c>
      <c r="F136" s="24" t="s">
        <v>75</v>
      </c>
      <c r="G136" s="74">
        <v>0</v>
      </c>
      <c r="H136" s="74">
        <v>10</v>
      </c>
      <c r="I136" s="74">
        <v>10</v>
      </c>
      <c r="J136" s="66">
        <v>0</v>
      </c>
      <c r="K136" s="66">
        <f>I136/H136%</f>
        <v>100</v>
      </c>
    </row>
    <row r="137" spans="1:11" ht="12.75">
      <c r="A137" s="24">
        <v>743</v>
      </c>
      <c r="B137" s="24">
        <v>5512</v>
      </c>
      <c r="C137" s="24">
        <v>5169</v>
      </c>
      <c r="D137" s="24">
        <v>43</v>
      </c>
      <c r="E137" s="24">
        <v>0</v>
      </c>
      <c r="F137" s="24" t="s">
        <v>26</v>
      </c>
      <c r="G137" s="74">
        <v>75</v>
      </c>
      <c r="H137" s="74">
        <v>63.5</v>
      </c>
      <c r="I137" s="74">
        <v>59.96</v>
      </c>
      <c r="J137" s="74">
        <f t="shared" si="7"/>
        <v>79.94666666666667</v>
      </c>
      <c r="K137" s="74">
        <f t="shared" si="8"/>
        <v>94.4251968503937</v>
      </c>
    </row>
    <row r="138" spans="1:11" ht="12.75">
      <c r="A138" s="24">
        <v>743</v>
      </c>
      <c r="B138" s="24">
        <v>5512</v>
      </c>
      <c r="C138" s="24">
        <v>5169</v>
      </c>
      <c r="D138" s="24">
        <v>43</v>
      </c>
      <c r="E138" s="24">
        <v>81</v>
      </c>
      <c r="F138" s="24" t="s">
        <v>26</v>
      </c>
      <c r="G138" s="74">
        <v>0</v>
      </c>
      <c r="H138" s="74">
        <v>120</v>
      </c>
      <c r="I138" s="74">
        <v>120</v>
      </c>
      <c r="J138" s="74">
        <v>0</v>
      </c>
      <c r="K138" s="74">
        <f t="shared" si="8"/>
        <v>100</v>
      </c>
    </row>
    <row r="139" spans="1:11" ht="12.75">
      <c r="A139" s="24">
        <v>743</v>
      </c>
      <c r="B139" s="24">
        <v>5512</v>
      </c>
      <c r="C139" s="24">
        <v>5171</v>
      </c>
      <c r="D139" s="24">
        <v>43</v>
      </c>
      <c r="E139" s="24">
        <v>0</v>
      </c>
      <c r="F139" s="24" t="s">
        <v>15</v>
      </c>
      <c r="G139" s="74">
        <v>20</v>
      </c>
      <c r="H139" s="74">
        <v>20</v>
      </c>
      <c r="I139" s="74">
        <v>18.56</v>
      </c>
      <c r="J139" s="66">
        <f t="shared" si="7"/>
        <v>92.79999999999998</v>
      </c>
      <c r="K139" s="74">
        <f t="shared" si="8"/>
        <v>92.79999999999998</v>
      </c>
    </row>
    <row r="140" spans="1:11" ht="12.75">
      <c r="A140" s="24">
        <v>743</v>
      </c>
      <c r="B140" s="24">
        <v>5512</v>
      </c>
      <c r="C140" s="24">
        <v>5171</v>
      </c>
      <c r="D140" s="24">
        <v>43</v>
      </c>
      <c r="E140" s="24">
        <v>81</v>
      </c>
      <c r="F140" s="24" t="s">
        <v>15</v>
      </c>
      <c r="G140" s="74">
        <v>0</v>
      </c>
      <c r="H140" s="74">
        <v>242</v>
      </c>
      <c r="I140" s="74">
        <v>242</v>
      </c>
      <c r="J140" s="66">
        <v>0</v>
      </c>
      <c r="K140" s="74">
        <f t="shared" si="8"/>
        <v>100</v>
      </c>
    </row>
    <row r="141" spans="1:11" ht="12.75">
      <c r="A141" s="24">
        <v>743</v>
      </c>
      <c r="B141" s="24">
        <v>5512</v>
      </c>
      <c r="C141" s="24">
        <v>5175</v>
      </c>
      <c r="D141" s="24">
        <v>43</v>
      </c>
      <c r="E141" s="24">
        <v>0</v>
      </c>
      <c r="F141" s="24" t="s">
        <v>216</v>
      </c>
      <c r="G141" s="74">
        <v>6</v>
      </c>
      <c r="H141" s="74">
        <v>6</v>
      </c>
      <c r="I141" s="74">
        <v>6</v>
      </c>
      <c r="J141" s="66">
        <f t="shared" si="7"/>
        <v>100</v>
      </c>
      <c r="K141" s="74">
        <f t="shared" si="8"/>
        <v>100</v>
      </c>
    </row>
    <row r="142" spans="1:11" ht="12.75">
      <c r="A142" s="24">
        <v>943</v>
      </c>
      <c r="B142" s="24">
        <v>6171</v>
      </c>
      <c r="C142" s="24">
        <v>5169</v>
      </c>
      <c r="D142" s="24">
        <v>43</v>
      </c>
      <c r="E142" s="24">
        <v>0</v>
      </c>
      <c r="F142" s="24" t="s">
        <v>26</v>
      </c>
      <c r="G142" s="295">
        <v>5</v>
      </c>
      <c r="H142" s="295">
        <v>0</v>
      </c>
      <c r="I142" s="295">
        <v>0</v>
      </c>
      <c r="J142" s="66">
        <f t="shared" si="7"/>
        <v>0</v>
      </c>
      <c r="K142" s="74">
        <v>0</v>
      </c>
    </row>
    <row r="143" spans="1:11" ht="13.5" thickBot="1">
      <c r="A143" s="35">
        <v>943</v>
      </c>
      <c r="B143" s="35">
        <v>6171</v>
      </c>
      <c r="C143" s="35">
        <v>5175</v>
      </c>
      <c r="D143" s="35">
        <v>43</v>
      </c>
      <c r="E143" s="35">
        <v>0</v>
      </c>
      <c r="F143" s="35" t="s">
        <v>216</v>
      </c>
      <c r="G143" s="295">
        <v>8</v>
      </c>
      <c r="H143" s="295">
        <v>6</v>
      </c>
      <c r="I143" s="295">
        <v>5.52</v>
      </c>
      <c r="J143" s="333">
        <f t="shared" si="7"/>
        <v>69</v>
      </c>
      <c r="K143" s="333">
        <f t="shared" si="8"/>
        <v>92</v>
      </c>
    </row>
    <row r="144" spans="1:13" ht="13.5" thickBot="1">
      <c r="A144" s="263" t="s">
        <v>283</v>
      </c>
      <c r="B144" s="334"/>
      <c r="C144" s="334"/>
      <c r="D144" s="334"/>
      <c r="E144" s="334"/>
      <c r="F144" s="334"/>
      <c r="G144" s="63">
        <f>SUM(G115:G143)</f>
        <v>695</v>
      </c>
      <c r="H144" s="63">
        <f>SUM(H115:H143)</f>
        <v>1235</v>
      </c>
      <c r="I144" s="63">
        <f>SUM(I115:I143)</f>
        <v>1217.9199999999998</v>
      </c>
      <c r="J144" s="336">
        <f t="shared" si="7"/>
        <v>175.24028776978415</v>
      </c>
      <c r="K144" s="487">
        <f t="shared" si="8"/>
        <v>98.61700404858298</v>
      </c>
      <c r="M144" s="21"/>
    </row>
    <row r="145" spans="1:13" ht="11.25" customHeight="1">
      <c r="A145" s="43"/>
      <c r="B145" s="23"/>
      <c r="C145" s="23"/>
      <c r="D145" s="23"/>
      <c r="E145" s="23"/>
      <c r="F145" s="23"/>
      <c r="G145" s="65"/>
      <c r="H145" s="65"/>
      <c r="I145" s="65"/>
      <c r="J145" s="338"/>
      <c r="K145" s="338"/>
      <c r="M145" s="21"/>
    </row>
    <row r="146" spans="1:11" ht="12.75">
      <c r="A146" s="56" t="s">
        <v>167</v>
      </c>
      <c r="B146" s="21"/>
      <c r="C146" s="21"/>
      <c r="D146" s="21"/>
      <c r="E146" s="21"/>
      <c r="F146" s="21"/>
      <c r="G146" s="21"/>
      <c r="H146" s="21"/>
      <c r="I146" s="21"/>
      <c r="J146" s="21"/>
      <c r="K146" s="21"/>
    </row>
    <row r="147" spans="1:13" ht="30" customHeight="1">
      <c r="A147" s="744" t="s">
        <v>817</v>
      </c>
      <c r="B147" s="745"/>
      <c r="C147" s="745"/>
      <c r="D147" s="745"/>
      <c r="E147" s="745"/>
      <c r="F147" s="745"/>
      <c r="G147" s="735"/>
      <c r="H147" s="735"/>
      <c r="I147" s="735"/>
      <c r="J147" s="735"/>
      <c r="K147" s="735"/>
      <c r="M147" s="21"/>
    </row>
    <row r="148" spans="1:13" ht="13.5" customHeight="1">
      <c r="A148" s="53"/>
      <c r="B148" s="21"/>
      <c r="C148" s="21"/>
      <c r="D148" s="21"/>
      <c r="E148" s="21"/>
      <c r="F148" s="21"/>
      <c r="G148" s="21"/>
      <c r="H148" s="21"/>
      <c r="I148" s="21"/>
      <c r="J148" s="21"/>
      <c r="K148" s="21"/>
      <c r="M148" s="21"/>
    </row>
    <row r="149" spans="1:13" ht="12.75">
      <c r="A149" s="56" t="s">
        <v>524</v>
      </c>
      <c r="B149" s="21"/>
      <c r="C149" s="21"/>
      <c r="D149" s="21"/>
      <c r="E149" s="21"/>
      <c r="F149" s="21"/>
      <c r="G149" s="21"/>
      <c r="H149" s="21"/>
      <c r="I149" s="21"/>
      <c r="J149" s="21"/>
      <c r="K149" s="21"/>
      <c r="M149" s="21"/>
    </row>
    <row r="150" spans="1:13" ht="59.25" customHeight="1">
      <c r="A150" s="744" t="s">
        <v>1035</v>
      </c>
      <c r="B150" s="745"/>
      <c r="C150" s="745"/>
      <c r="D150" s="745"/>
      <c r="E150" s="745"/>
      <c r="F150" s="745"/>
      <c r="G150" s="735"/>
      <c r="H150" s="735"/>
      <c r="I150" s="735"/>
      <c r="J150" s="735"/>
      <c r="K150" s="735"/>
      <c r="M150" s="21"/>
    </row>
    <row r="151" spans="1:13" ht="9" customHeight="1">
      <c r="A151" s="21"/>
      <c r="B151" s="21"/>
      <c r="C151" s="21"/>
      <c r="D151" s="21"/>
      <c r="E151" s="21"/>
      <c r="F151" s="21"/>
      <c r="G151" s="21"/>
      <c r="H151" s="21"/>
      <c r="I151" s="21"/>
      <c r="J151" s="21"/>
      <c r="K151" s="21"/>
      <c r="M151" s="21"/>
    </row>
    <row r="152" spans="1:13" ht="12.75">
      <c r="A152" s="56" t="s">
        <v>44</v>
      </c>
      <c r="B152" s="21"/>
      <c r="C152" s="21"/>
      <c r="D152" s="21"/>
      <c r="E152" s="21"/>
      <c r="F152" s="21"/>
      <c r="G152" s="21"/>
      <c r="H152" s="21"/>
      <c r="I152" s="21"/>
      <c r="J152" s="21"/>
      <c r="K152" s="21"/>
      <c r="M152" s="21"/>
    </row>
    <row r="153" spans="1:13" ht="29.25" customHeight="1">
      <c r="A153" s="744" t="s">
        <v>816</v>
      </c>
      <c r="B153" s="745"/>
      <c r="C153" s="745"/>
      <c r="D153" s="745"/>
      <c r="E153" s="745"/>
      <c r="F153" s="745"/>
      <c r="G153" s="735"/>
      <c r="H153" s="735"/>
      <c r="I153" s="735"/>
      <c r="J153" s="735"/>
      <c r="K153" s="735"/>
      <c r="M153" s="21"/>
    </row>
    <row r="154" spans="1:11" ht="12.75">
      <c r="A154" s="21"/>
      <c r="B154" s="21"/>
      <c r="C154" s="21"/>
      <c r="D154" s="21"/>
      <c r="E154" s="21"/>
      <c r="F154" s="21"/>
      <c r="G154" s="21"/>
      <c r="H154" s="21"/>
      <c r="I154" s="21"/>
      <c r="J154" s="21"/>
      <c r="K154" s="21"/>
    </row>
    <row r="155" spans="1:11" ht="12.75">
      <c r="A155" s="21"/>
      <c r="B155" s="21"/>
      <c r="C155" s="21"/>
      <c r="D155" s="21"/>
      <c r="E155" s="21"/>
      <c r="F155" s="21"/>
      <c r="G155" s="21"/>
      <c r="H155" s="21"/>
      <c r="I155" s="21"/>
      <c r="J155" s="21"/>
      <c r="K155" s="21"/>
    </row>
    <row r="156" spans="1:11" ht="12.75">
      <c r="A156" s="21"/>
      <c r="B156" s="21"/>
      <c r="C156" s="21"/>
      <c r="D156" s="21"/>
      <c r="E156" s="21"/>
      <c r="F156" s="21"/>
      <c r="G156" s="21"/>
      <c r="H156" s="21"/>
      <c r="I156" s="21"/>
      <c r="J156" s="21"/>
      <c r="K156" s="21"/>
    </row>
  </sheetData>
  <sheetProtection/>
  <mergeCells count="23">
    <mergeCell ref="A153:K153"/>
    <mergeCell ref="A147:K147"/>
    <mergeCell ref="A150:K150"/>
    <mergeCell ref="A110:K110"/>
    <mergeCell ref="A72:K72"/>
    <mergeCell ref="A69:F69"/>
    <mergeCell ref="A12:K12"/>
    <mergeCell ref="A28:F28"/>
    <mergeCell ref="A24:K24"/>
    <mergeCell ref="A34:K34"/>
    <mergeCell ref="A36:F36"/>
    <mergeCell ref="A23:G23"/>
    <mergeCell ref="A33:F33"/>
    <mergeCell ref="A49:F49"/>
    <mergeCell ref="A104:F104"/>
    <mergeCell ref="A107:K107"/>
    <mergeCell ref="A109:F109"/>
    <mergeCell ref="A106:F106"/>
    <mergeCell ref="A71:F71"/>
    <mergeCell ref="A50:K50"/>
    <mergeCell ref="A70:K70"/>
    <mergeCell ref="A66:F66"/>
    <mergeCell ref="A67:K6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dimension ref="A1:K48"/>
  <sheetViews>
    <sheetView zoomScalePageLayoutView="0" workbookViewId="0" topLeftCell="A11">
      <selection activeCell="A44" sqref="A44"/>
    </sheetView>
  </sheetViews>
  <sheetFormatPr defaultColWidth="9.00390625" defaultRowHeight="12.75"/>
  <cols>
    <col min="1" max="1" width="4.625" style="0" customWidth="1"/>
    <col min="2" max="3" width="5.625" style="0" customWidth="1"/>
    <col min="4" max="4" width="6.50390625" style="0" customWidth="1"/>
    <col min="5" max="5" width="9.875" style="0" customWidth="1"/>
    <col min="6" max="6" width="42.625" style="0" customWidth="1"/>
    <col min="7" max="7" width="10.375" style="0" customWidth="1"/>
    <col min="8" max="8" width="10.00390625" style="0" customWidth="1"/>
    <col min="9" max="9" width="16.00390625" style="0" customWidth="1"/>
  </cols>
  <sheetData>
    <row r="1" spans="1:11" ht="19.5" customHeight="1">
      <c r="A1" s="324" t="s">
        <v>586</v>
      </c>
      <c r="B1" s="324"/>
      <c r="C1" s="21"/>
      <c r="D1" s="21"/>
      <c r="E1" s="21"/>
      <c r="F1" s="21"/>
      <c r="G1" s="21"/>
      <c r="H1" s="21"/>
      <c r="I1" s="21"/>
      <c r="J1" s="21"/>
      <c r="K1" s="21"/>
    </row>
    <row r="2" spans="1:11" ht="8.25" customHeight="1">
      <c r="A2" s="324"/>
      <c r="B2" s="324"/>
      <c r="C2" s="21"/>
      <c r="D2" s="21"/>
      <c r="E2" s="21"/>
      <c r="F2" s="21"/>
      <c r="G2" s="21"/>
      <c r="H2" s="21"/>
      <c r="I2" s="21"/>
      <c r="J2" s="21"/>
      <c r="K2" s="21"/>
    </row>
    <row r="3" spans="1:11" ht="19.5" customHeight="1" thickBot="1">
      <c r="A3" s="43" t="s">
        <v>544</v>
      </c>
      <c r="B3" s="23"/>
      <c r="C3" s="23"/>
      <c r="D3" s="23"/>
      <c r="E3" s="23"/>
      <c r="F3" s="23"/>
      <c r="G3" s="65"/>
      <c r="H3" s="65"/>
      <c r="I3" s="65"/>
      <c r="J3" s="338"/>
      <c r="K3" s="338"/>
    </row>
    <row r="4" spans="1:11" ht="14.25" customHeight="1" thickBot="1">
      <c r="A4" s="8" t="s">
        <v>229</v>
      </c>
      <c r="B4" s="4" t="s">
        <v>230</v>
      </c>
      <c r="C4" s="4" t="s">
        <v>36</v>
      </c>
      <c r="D4" s="4" t="s">
        <v>276</v>
      </c>
      <c r="E4" s="4" t="s">
        <v>277</v>
      </c>
      <c r="F4" s="26" t="s">
        <v>278</v>
      </c>
      <c r="G4" s="19" t="s">
        <v>247</v>
      </c>
      <c r="H4" s="19" t="s">
        <v>248</v>
      </c>
      <c r="I4" s="19" t="s">
        <v>249</v>
      </c>
      <c r="J4" s="206" t="s">
        <v>250</v>
      </c>
      <c r="K4" s="206" t="s">
        <v>251</v>
      </c>
    </row>
    <row r="5" spans="1:11" ht="14.25" customHeight="1" hidden="1">
      <c r="A5" s="24">
        <v>940</v>
      </c>
      <c r="B5" s="24">
        <v>6171</v>
      </c>
      <c r="C5" s="24">
        <v>5137</v>
      </c>
      <c r="D5" s="24">
        <v>10859</v>
      </c>
      <c r="E5" s="24">
        <v>104113013</v>
      </c>
      <c r="F5" s="24" t="s">
        <v>62</v>
      </c>
      <c r="G5" s="74">
        <v>0</v>
      </c>
      <c r="H5" s="74"/>
      <c r="I5" s="74">
        <v>0</v>
      </c>
      <c r="J5" s="74">
        <v>0</v>
      </c>
      <c r="K5" s="66" t="e">
        <f aca="true" t="shared" si="0" ref="K5:K14">I5/H5%</f>
        <v>#DIV/0!</v>
      </c>
    </row>
    <row r="6" spans="1:11" ht="14.25" customHeight="1">
      <c r="A6" s="24">
        <v>940</v>
      </c>
      <c r="B6" s="24">
        <v>6171</v>
      </c>
      <c r="C6" s="24">
        <v>5169</v>
      </c>
      <c r="D6" s="24">
        <v>15045</v>
      </c>
      <c r="E6" s="24">
        <v>104113013</v>
      </c>
      <c r="F6" s="24" t="s">
        <v>26</v>
      </c>
      <c r="G6" s="74">
        <v>0</v>
      </c>
      <c r="H6" s="74">
        <v>791.1</v>
      </c>
      <c r="I6" s="74">
        <v>596.23</v>
      </c>
      <c r="J6" s="74">
        <v>0</v>
      </c>
      <c r="K6" s="66">
        <f t="shared" si="0"/>
        <v>75.36721021362659</v>
      </c>
    </row>
    <row r="7" spans="1:11" ht="12.75" hidden="1">
      <c r="A7" s="24">
        <v>940</v>
      </c>
      <c r="B7" s="24">
        <v>6171</v>
      </c>
      <c r="C7" s="24">
        <v>5172</v>
      </c>
      <c r="D7" s="24">
        <v>10859</v>
      </c>
      <c r="E7" s="24">
        <v>104113013</v>
      </c>
      <c r="F7" s="24" t="s">
        <v>213</v>
      </c>
      <c r="G7" s="74">
        <v>0</v>
      </c>
      <c r="H7" s="74"/>
      <c r="I7" s="74">
        <v>0</v>
      </c>
      <c r="J7" s="74">
        <v>0</v>
      </c>
      <c r="K7" s="66" t="e">
        <f t="shared" si="0"/>
        <v>#DIV/0!</v>
      </c>
    </row>
    <row r="8" spans="1:11" ht="12.75" hidden="1">
      <c r="A8" s="24">
        <v>942</v>
      </c>
      <c r="B8" s="24">
        <v>6171</v>
      </c>
      <c r="C8" s="24">
        <v>5021</v>
      </c>
      <c r="D8" s="24">
        <v>15045</v>
      </c>
      <c r="E8" s="24">
        <v>104113013</v>
      </c>
      <c r="F8" s="24" t="s">
        <v>207</v>
      </c>
      <c r="G8" s="74">
        <v>0</v>
      </c>
      <c r="H8" s="74">
        <v>0</v>
      </c>
      <c r="I8" s="74">
        <v>0</v>
      </c>
      <c r="J8" s="66">
        <v>0</v>
      </c>
      <c r="K8" s="66" t="e">
        <f t="shared" si="0"/>
        <v>#DIV/0!</v>
      </c>
    </row>
    <row r="9" spans="1:11" ht="12.75" hidden="1">
      <c r="A9" s="24">
        <v>942</v>
      </c>
      <c r="B9" s="24">
        <v>6171</v>
      </c>
      <c r="C9" s="24">
        <v>5031</v>
      </c>
      <c r="D9" s="24">
        <v>15045</v>
      </c>
      <c r="E9" s="24">
        <v>104113013</v>
      </c>
      <c r="F9" s="24" t="s">
        <v>66</v>
      </c>
      <c r="G9" s="74">
        <v>0</v>
      </c>
      <c r="H9" s="74">
        <v>0</v>
      </c>
      <c r="I9" s="74">
        <v>0</v>
      </c>
      <c r="J9" s="74">
        <v>0</v>
      </c>
      <c r="K9" s="66" t="e">
        <f t="shared" si="0"/>
        <v>#DIV/0!</v>
      </c>
    </row>
    <row r="10" spans="1:11" ht="13.5" hidden="1" thickBot="1">
      <c r="A10" s="2">
        <v>942</v>
      </c>
      <c r="B10" s="2">
        <v>6171</v>
      </c>
      <c r="C10" s="2">
        <v>5032</v>
      </c>
      <c r="D10" s="24">
        <v>15045</v>
      </c>
      <c r="E10" s="2">
        <v>104113013</v>
      </c>
      <c r="F10" s="2" t="s">
        <v>13</v>
      </c>
      <c r="G10" s="61">
        <v>0</v>
      </c>
      <c r="H10" s="74">
        <v>0</v>
      </c>
      <c r="I10" s="61">
        <v>0</v>
      </c>
      <c r="J10" s="245">
        <v>0</v>
      </c>
      <c r="K10" s="66" t="e">
        <f t="shared" si="0"/>
        <v>#DIV/0!</v>
      </c>
    </row>
    <row r="11" spans="1:11" ht="12.75">
      <c r="A11" s="2">
        <v>942</v>
      </c>
      <c r="B11" s="2">
        <v>6171</v>
      </c>
      <c r="C11" s="2">
        <v>5021</v>
      </c>
      <c r="D11" s="24">
        <v>15045</v>
      </c>
      <c r="E11" s="24">
        <v>104113013</v>
      </c>
      <c r="F11" s="24" t="s">
        <v>207</v>
      </c>
      <c r="G11" s="61">
        <v>0</v>
      </c>
      <c r="H11" s="74">
        <v>116.7</v>
      </c>
      <c r="I11" s="61">
        <v>116.64</v>
      </c>
      <c r="J11" s="245">
        <v>0</v>
      </c>
      <c r="K11" s="74">
        <f t="shared" si="0"/>
        <v>99.94858611825192</v>
      </c>
    </row>
    <row r="12" spans="1:11" ht="12.75">
      <c r="A12" s="2">
        <v>942</v>
      </c>
      <c r="B12" s="2">
        <v>6171</v>
      </c>
      <c r="C12" s="2">
        <v>5031</v>
      </c>
      <c r="D12" s="24">
        <v>15045</v>
      </c>
      <c r="E12" s="24">
        <v>104113013</v>
      </c>
      <c r="F12" s="24" t="s">
        <v>499</v>
      </c>
      <c r="G12" s="61">
        <v>0</v>
      </c>
      <c r="H12" s="74">
        <v>29</v>
      </c>
      <c r="I12" s="61">
        <v>28.93</v>
      </c>
      <c r="J12" s="245">
        <v>0</v>
      </c>
      <c r="K12" s="74">
        <f t="shared" si="0"/>
        <v>99.75862068965517</v>
      </c>
    </row>
    <row r="13" spans="1:11" ht="13.5" thickBot="1">
      <c r="A13" s="6">
        <v>942</v>
      </c>
      <c r="B13" s="6">
        <v>6171</v>
      </c>
      <c r="C13" s="6">
        <v>5032</v>
      </c>
      <c r="D13" s="35">
        <v>15045</v>
      </c>
      <c r="E13" s="24">
        <v>104113013</v>
      </c>
      <c r="F13" s="24" t="s">
        <v>13</v>
      </c>
      <c r="G13" s="71">
        <v>0</v>
      </c>
      <c r="H13" s="295">
        <v>10.5</v>
      </c>
      <c r="I13" s="71">
        <v>10.5</v>
      </c>
      <c r="J13" s="247">
        <v>0</v>
      </c>
      <c r="K13" s="295">
        <f t="shared" si="0"/>
        <v>100</v>
      </c>
    </row>
    <row r="14" spans="1:11" ht="14.25" customHeight="1" thickBot="1">
      <c r="A14" s="752" t="s">
        <v>131</v>
      </c>
      <c r="B14" s="753"/>
      <c r="C14" s="753"/>
      <c r="D14" s="753"/>
      <c r="E14" s="753"/>
      <c r="F14" s="754"/>
      <c r="G14" s="391">
        <f>SUM(G6:G13)</f>
        <v>0</v>
      </c>
      <c r="H14" s="391">
        <f>SUM(H6:H13)</f>
        <v>947.3000000000001</v>
      </c>
      <c r="I14" s="391">
        <f>SUM(I6:I13)</f>
        <v>752.3</v>
      </c>
      <c r="J14" s="552">
        <v>0</v>
      </c>
      <c r="K14" s="427">
        <f t="shared" si="0"/>
        <v>79.41517998522114</v>
      </c>
    </row>
    <row r="15" spans="1:11" ht="18.75" customHeight="1" thickBot="1">
      <c r="A15" s="43" t="s">
        <v>545</v>
      </c>
      <c r="B15" s="541"/>
      <c r="C15" s="541"/>
      <c r="D15" s="541"/>
      <c r="E15" s="541"/>
      <c r="F15" s="541"/>
      <c r="G15" s="95"/>
      <c r="H15" s="95"/>
      <c r="I15" s="95"/>
      <c r="J15" s="542"/>
      <c r="K15" s="95"/>
    </row>
    <row r="16" spans="1:11" ht="15" customHeight="1" thickBot="1">
      <c r="A16" s="8" t="s">
        <v>229</v>
      </c>
      <c r="B16" s="4" t="s">
        <v>230</v>
      </c>
      <c r="C16" s="4" t="s">
        <v>36</v>
      </c>
      <c r="D16" s="4" t="s">
        <v>276</v>
      </c>
      <c r="E16" s="4" t="s">
        <v>277</v>
      </c>
      <c r="F16" s="26" t="s">
        <v>278</v>
      </c>
      <c r="G16" s="19" t="s">
        <v>247</v>
      </c>
      <c r="H16" s="19" t="s">
        <v>248</v>
      </c>
      <c r="I16" s="19" t="s">
        <v>249</v>
      </c>
      <c r="J16" s="206" t="s">
        <v>250</v>
      </c>
      <c r="K16" s="206" t="s">
        <v>251</v>
      </c>
    </row>
    <row r="17" spans="1:11" ht="14.25" customHeight="1" hidden="1">
      <c r="A17" s="24">
        <v>940</v>
      </c>
      <c r="B17" s="24">
        <v>6171</v>
      </c>
      <c r="C17" s="24">
        <v>5137</v>
      </c>
      <c r="D17" s="24">
        <v>10859</v>
      </c>
      <c r="E17" s="24">
        <v>104513013</v>
      </c>
      <c r="F17" s="24" t="s">
        <v>62</v>
      </c>
      <c r="G17" s="74">
        <v>0</v>
      </c>
      <c r="H17" s="74"/>
      <c r="I17" s="74">
        <v>0</v>
      </c>
      <c r="J17" s="74">
        <v>0</v>
      </c>
      <c r="K17" s="74" t="e">
        <f aca="true" t="shared" si="1" ref="K17:K26">I17/H17%</f>
        <v>#DIV/0!</v>
      </c>
    </row>
    <row r="18" spans="1:11" ht="14.25" customHeight="1">
      <c r="A18" s="24">
        <v>940</v>
      </c>
      <c r="B18" s="24">
        <v>6171</v>
      </c>
      <c r="C18" s="24">
        <v>5169</v>
      </c>
      <c r="D18" s="24">
        <v>15045</v>
      </c>
      <c r="E18" s="24">
        <v>104513013</v>
      </c>
      <c r="F18" s="24" t="s">
        <v>26</v>
      </c>
      <c r="G18" s="74">
        <v>0</v>
      </c>
      <c r="H18" s="74">
        <v>878.9</v>
      </c>
      <c r="I18" s="74">
        <v>662.48</v>
      </c>
      <c r="J18" s="74">
        <v>0</v>
      </c>
      <c r="K18" s="66">
        <f t="shared" si="1"/>
        <v>75.37603822960519</v>
      </c>
    </row>
    <row r="19" spans="1:11" ht="12.75" hidden="1">
      <c r="A19" s="24">
        <v>940</v>
      </c>
      <c r="B19" s="24">
        <v>6171</v>
      </c>
      <c r="C19" s="24">
        <v>5172</v>
      </c>
      <c r="D19" s="24">
        <v>15045</v>
      </c>
      <c r="E19" s="24">
        <v>104513013</v>
      </c>
      <c r="F19" s="24" t="s">
        <v>213</v>
      </c>
      <c r="G19" s="74">
        <v>0</v>
      </c>
      <c r="H19" s="74"/>
      <c r="I19" s="74">
        <v>0</v>
      </c>
      <c r="J19" s="74">
        <v>0</v>
      </c>
      <c r="K19" s="66" t="e">
        <f t="shared" si="1"/>
        <v>#DIV/0!</v>
      </c>
    </row>
    <row r="20" spans="1:11" ht="12.75" hidden="1">
      <c r="A20" s="24">
        <v>942</v>
      </c>
      <c r="B20" s="24">
        <v>6171</v>
      </c>
      <c r="C20" s="24">
        <v>5021</v>
      </c>
      <c r="D20" s="24">
        <v>15045</v>
      </c>
      <c r="E20" s="24">
        <v>104513013</v>
      </c>
      <c r="F20" s="24" t="s">
        <v>207</v>
      </c>
      <c r="G20" s="74">
        <v>0</v>
      </c>
      <c r="H20" s="74"/>
      <c r="I20" s="74"/>
      <c r="J20" s="66">
        <v>0</v>
      </c>
      <c r="K20" s="66" t="e">
        <f t="shared" si="1"/>
        <v>#DIV/0!</v>
      </c>
    </row>
    <row r="21" spans="1:11" ht="12.75" hidden="1">
      <c r="A21" s="24">
        <v>942</v>
      </c>
      <c r="B21" s="24">
        <v>6171</v>
      </c>
      <c r="C21" s="24">
        <v>5031</v>
      </c>
      <c r="D21" s="24">
        <v>15045</v>
      </c>
      <c r="E21" s="24">
        <v>104513013</v>
      </c>
      <c r="F21" s="24" t="s">
        <v>66</v>
      </c>
      <c r="G21" s="74">
        <v>0</v>
      </c>
      <c r="H21" s="74"/>
      <c r="I21" s="74"/>
      <c r="J21" s="74">
        <v>0</v>
      </c>
      <c r="K21" s="66" t="e">
        <f t="shared" si="1"/>
        <v>#DIV/0!</v>
      </c>
    </row>
    <row r="22" spans="1:11" ht="13.5" hidden="1" thickBot="1">
      <c r="A22" s="6">
        <v>942</v>
      </c>
      <c r="B22" s="6">
        <v>6171</v>
      </c>
      <c r="C22" s="6">
        <v>5032</v>
      </c>
      <c r="D22" s="35">
        <v>15045</v>
      </c>
      <c r="E22" s="6">
        <v>104513013</v>
      </c>
      <c r="F22" s="6" t="s">
        <v>13</v>
      </c>
      <c r="G22" s="71">
        <v>0</v>
      </c>
      <c r="H22" s="295"/>
      <c r="I22" s="71"/>
      <c r="J22" s="295">
        <v>0</v>
      </c>
      <c r="K22" s="66" t="e">
        <f t="shared" si="1"/>
        <v>#DIV/0!</v>
      </c>
    </row>
    <row r="23" spans="1:11" ht="12.75">
      <c r="A23" s="2">
        <v>942</v>
      </c>
      <c r="B23" s="2">
        <v>6171</v>
      </c>
      <c r="C23" s="2">
        <v>5021</v>
      </c>
      <c r="D23" s="24">
        <v>15045</v>
      </c>
      <c r="E23" s="24">
        <v>104513013</v>
      </c>
      <c r="F23" s="24" t="s">
        <v>207</v>
      </c>
      <c r="G23" s="61">
        <v>0</v>
      </c>
      <c r="H23" s="74">
        <v>129.8</v>
      </c>
      <c r="I23" s="61">
        <v>129.6</v>
      </c>
      <c r="J23" s="74">
        <v>0</v>
      </c>
      <c r="K23" s="66">
        <f t="shared" si="1"/>
        <v>99.84591679506933</v>
      </c>
    </row>
    <row r="24" spans="1:11" ht="12.75">
      <c r="A24" s="2">
        <v>942</v>
      </c>
      <c r="B24" s="2">
        <v>6171</v>
      </c>
      <c r="C24" s="2">
        <v>5031</v>
      </c>
      <c r="D24" s="24">
        <v>15045</v>
      </c>
      <c r="E24" s="24">
        <v>104513013</v>
      </c>
      <c r="F24" s="24" t="s">
        <v>499</v>
      </c>
      <c r="G24" s="61">
        <v>0</v>
      </c>
      <c r="H24" s="74">
        <v>32.2</v>
      </c>
      <c r="I24" s="61">
        <v>32.14</v>
      </c>
      <c r="J24" s="74">
        <v>0</v>
      </c>
      <c r="K24" s="66">
        <f t="shared" si="1"/>
        <v>99.81366459627328</v>
      </c>
    </row>
    <row r="25" spans="1:11" ht="13.5" thickBot="1">
      <c r="A25" s="6">
        <v>942</v>
      </c>
      <c r="B25" s="6">
        <v>6171</v>
      </c>
      <c r="C25" s="6">
        <v>5032</v>
      </c>
      <c r="D25" s="35">
        <v>15045</v>
      </c>
      <c r="E25" s="24">
        <v>104513013</v>
      </c>
      <c r="F25" s="24" t="s">
        <v>13</v>
      </c>
      <c r="G25" s="71">
        <v>0</v>
      </c>
      <c r="H25" s="295">
        <v>11.7</v>
      </c>
      <c r="I25" s="71">
        <v>11.66</v>
      </c>
      <c r="J25" s="295">
        <v>0</v>
      </c>
      <c r="K25" s="66">
        <f t="shared" si="1"/>
        <v>99.65811965811966</v>
      </c>
    </row>
    <row r="26" spans="1:11" ht="14.25" customHeight="1" thickBot="1">
      <c r="A26" s="752" t="s">
        <v>131</v>
      </c>
      <c r="B26" s="753"/>
      <c r="C26" s="753"/>
      <c r="D26" s="753"/>
      <c r="E26" s="753"/>
      <c r="F26" s="754"/>
      <c r="G26" s="391">
        <f>SUM(G18:G25)</f>
        <v>0</v>
      </c>
      <c r="H26" s="391">
        <f>SUM(H18:H25)</f>
        <v>1052.6000000000001</v>
      </c>
      <c r="I26" s="391">
        <f>SUM(I18:I25)</f>
        <v>835.88</v>
      </c>
      <c r="J26" s="552">
        <v>0</v>
      </c>
      <c r="K26" s="427">
        <f t="shared" si="1"/>
        <v>79.41098232946987</v>
      </c>
    </row>
    <row r="27" spans="1:11" ht="21.75" customHeight="1" thickBot="1">
      <c r="A27" s="43" t="s">
        <v>587</v>
      </c>
      <c r="B27" s="541"/>
      <c r="C27" s="541"/>
      <c r="D27" s="541"/>
      <c r="E27" s="541"/>
      <c r="F27" s="543"/>
      <c r="G27" s="333"/>
      <c r="H27" s="333"/>
      <c r="I27" s="333"/>
      <c r="J27" s="233"/>
      <c r="K27" s="333"/>
    </row>
    <row r="28" spans="1:11" ht="13.5" thickBot="1">
      <c r="A28" s="8" t="s">
        <v>229</v>
      </c>
      <c r="B28" s="4" t="s">
        <v>230</v>
      </c>
      <c r="C28" s="4" t="s">
        <v>36</v>
      </c>
      <c r="D28" s="4" t="s">
        <v>276</v>
      </c>
      <c r="E28" s="4" t="s">
        <v>277</v>
      </c>
      <c r="F28" s="26" t="s">
        <v>278</v>
      </c>
      <c r="G28" s="19" t="s">
        <v>247</v>
      </c>
      <c r="H28" s="19" t="s">
        <v>248</v>
      </c>
      <c r="I28" s="19" t="s">
        <v>249</v>
      </c>
      <c r="J28" s="206" t="s">
        <v>250</v>
      </c>
      <c r="K28" s="206" t="s">
        <v>251</v>
      </c>
    </row>
    <row r="29" spans="1:11" ht="14.25" customHeight="1" hidden="1">
      <c r="A29" s="24">
        <v>940</v>
      </c>
      <c r="B29" s="24">
        <v>6171</v>
      </c>
      <c r="C29" s="24">
        <v>5137</v>
      </c>
      <c r="D29" s="24">
        <v>15045</v>
      </c>
      <c r="E29" s="24">
        <v>104113077</v>
      </c>
      <c r="F29" s="24" t="s">
        <v>62</v>
      </c>
      <c r="G29" s="74">
        <v>0</v>
      </c>
      <c r="H29" s="74"/>
      <c r="I29" s="74">
        <v>0</v>
      </c>
      <c r="J29" s="74">
        <v>0</v>
      </c>
      <c r="K29" s="66" t="e">
        <f aca="true" t="shared" si="2" ref="K29:K38">I29/H29%</f>
        <v>#DIV/0!</v>
      </c>
    </row>
    <row r="30" spans="1:11" ht="14.25" customHeight="1">
      <c r="A30" s="24">
        <v>940</v>
      </c>
      <c r="B30" s="24">
        <v>6171</v>
      </c>
      <c r="C30" s="24">
        <v>5169</v>
      </c>
      <c r="D30" s="24">
        <v>15045</v>
      </c>
      <c r="E30" s="24">
        <v>104100077</v>
      </c>
      <c r="F30" s="24" t="s">
        <v>26</v>
      </c>
      <c r="G30" s="74">
        <v>0</v>
      </c>
      <c r="H30" s="74">
        <v>121.4</v>
      </c>
      <c r="I30" s="74">
        <v>66.25</v>
      </c>
      <c r="J30" s="74">
        <v>0</v>
      </c>
      <c r="K30" s="66">
        <f t="shared" si="2"/>
        <v>54.571663920922575</v>
      </c>
    </row>
    <row r="31" spans="1:11" ht="12.75" hidden="1">
      <c r="A31" s="24">
        <v>940</v>
      </c>
      <c r="B31" s="24">
        <v>6171</v>
      </c>
      <c r="C31" s="24">
        <v>5172</v>
      </c>
      <c r="D31" s="24">
        <v>15045</v>
      </c>
      <c r="E31" s="24">
        <v>104113077</v>
      </c>
      <c r="F31" s="24" t="s">
        <v>213</v>
      </c>
      <c r="G31" s="74">
        <v>0</v>
      </c>
      <c r="H31" s="74"/>
      <c r="I31" s="74"/>
      <c r="J31" s="74">
        <v>0</v>
      </c>
      <c r="K31" s="66" t="e">
        <f t="shared" si="2"/>
        <v>#DIV/0!</v>
      </c>
    </row>
    <row r="32" spans="1:11" ht="12.75" hidden="1">
      <c r="A32" s="24">
        <v>942</v>
      </c>
      <c r="B32" s="24">
        <v>6171</v>
      </c>
      <c r="C32" s="24">
        <v>5021</v>
      </c>
      <c r="D32" s="24">
        <v>15045</v>
      </c>
      <c r="E32" s="24">
        <v>104100077</v>
      </c>
      <c r="F32" s="24" t="s">
        <v>207</v>
      </c>
      <c r="G32" s="74">
        <v>0</v>
      </c>
      <c r="H32" s="74"/>
      <c r="I32" s="74"/>
      <c r="J32" s="66">
        <v>0</v>
      </c>
      <c r="K32" s="66" t="e">
        <f t="shared" si="2"/>
        <v>#DIV/0!</v>
      </c>
    </row>
    <row r="33" spans="1:11" ht="12.75" hidden="1">
      <c r="A33" s="24">
        <v>942</v>
      </c>
      <c r="B33" s="24">
        <v>6171</v>
      </c>
      <c r="C33" s="24">
        <v>5031</v>
      </c>
      <c r="D33" s="24">
        <v>15045</v>
      </c>
      <c r="E33" s="24">
        <v>104100077</v>
      </c>
      <c r="F33" s="24" t="s">
        <v>66</v>
      </c>
      <c r="G33" s="74">
        <v>0</v>
      </c>
      <c r="H33" s="74"/>
      <c r="I33" s="74"/>
      <c r="J33" s="74">
        <v>0</v>
      </c>
      <c r="K33" s="66" t="e">
        <f t="shared" si="2"/>
        <v>#DIV/0!</v>
      </c>
    </row>
    <row r="34" spans="1:11" ht="12.75" hidden="1">
      <c r="A34" s="6">
        <v>942</v>
      </c>
      <c r="B34" s="6">
        <v>6171</v>
      </c>
      <c r="C34" s="6">
        <v>5032</v>
      </c>
      <c r="D34" s="35">
        <v>15045</v>
      </c>
      <c r="E34" s="35">
        <v>104100077</v>
      </c>
      <c r="F34" s="6" t="s">
        <v>13</v>
      </c>
      <c r="G34" s="71">
        <v>0</v>
      </c>
      <c r="H34" s="295"/>
      <c r="I34" s="71"/>
      <c r="J34" s="247">
        <v>0</v>
      </c>
      <c r="K34" s="66" t="e">
        <f t="shared" si="2"/>
        <v>#DIV/0!</v>
      </c>
    </row>
    <row r="35" spans="1:11" ht="12.75">
      <c r="A35" s="2">
        <v>942</v>
      </c>
      <c r="B35" s="2">
        <v>6171</v>
      </c>
      <c r="C35" s="2">
        <v>5021</v>
      </c>
      <c r="D35" s="24">
        <v>15045</v>
      </c>
      <c r="E35" s="24">
        <v>104100077</v>
      </c>
      <c r="F35" s="24" t="s">
        <v>207</v>
      </c>
      <c r="G35" s="61">
        <v>0</v>
      </c>
      <c r="H35" s="74">
        <v>13</v>
      </c>
      <c r="I35" s="61">
        <v>12.96</v>
      </c>
      <c r="J35" s="245">
        <v>0</v>
      </c>
      <c r="K35" s="66">
        <f t="shared" si="2"/>
        <v>99.6923076923077</v>
      </c>
    </row>
    <row r="36" spans="1:11" ht="12.75">
      <c r="A36" s="2">
        <v>942</v>
      </c>
      <c r="B36" s="2">
        <v>6171</v>
      </c>
      <c r="C36" s="2">
        <v>5031</v>
      </c>
      <c r="D36" s="24">
        <v>15045</v>
      </c>
      <c r="E36" s="24">
        <v>104100077</v>
      </c>
      <c r="F36" s="24" t="s">
        <v>499</v>
      </c>
      <c r="G36" s="61">
        <v>0</v>
      </c>
      <c r="H36" s="74">
        <v>3.3</v>
      </c>
      <c r="I36" s="61">
        <v>3.21</v>
      </c>
      <c r="J36" s="245">
        <v>0</v>
      </c>
      <c r="K36" s="66">
        <f t="shared" si="2"/>
        <v>97.27272727272727</v>
      </c>
    </row>
    <row r="37" spans="1:11" ht="13.5" thickBot="1">
      <c r="A37" s="6">
        <v>942</v>
      </c>
      <c r="B37" s="6">
        <v>6171</v>
      </c>
      <c r="C37" s="6">
        <v>5032</v>
      </c>
      <c r="D37" s="35">
        <v>15045</v>
      </c>
      <c r="E37" s="24">
        <v>104100077</v>
      </c>
      <c r="F37" s="24" t="s">
        <v>13</v>
      </c>
      <c r="G37" s="71">
        <v>0</v>
      </c>
      <c r="H37" s="295">
        <v>1.2</v>
      </c>
      <c r="I37" s="71">
        <v>1.17</v>
      </c>
      <c r="J37" s="247">
        <v>0</v>
      </c>
      <c r="K37" s="66">
        <f t="shared" si="2"/>
        <v>97.49999999999999</v>
      </c>
    </row>
    <row r="38" spans="1:11" ht="15" customHeight="1" thickBot="1">
      <c r="A38" s="431" t="s">
        <v>131</v>
      </c>
      <c r="B38" s="10"/>
      <c r="C38" s="10"/>
      <c r="D38" s="10"/>
      <c r="E38" s="10"/>
      <c r="F38" s="10"/>
      <c r="G38" s="551">
        <f>SUM(G30:G37)</f>
        <v>0</v>
      </c>
      <c r="H38" s="551">
        <f>SUM(H30:H37)</f>
        <v>138.9</v>
      </c>
      <c r="I38" s="551">
        <f>SUM(I30:I37)</f>
        <v>83.59</v>
      </c>
      <c r="J38" s="552">
        <v>0</v>
      </c>
      <c r="K38" s="427">
        <f t="shared" si="2"/>
        <v>60.17998560115191</v>
      </c>
    </row>
    <row r="39" spans="1:11" ht="9" customHeight="1" thickBot="1">
      <c r="A39" s="293"/>
      <c r="B39" s="15"/>
      <c r="C39" s="15"/>
      <c r="D39" s="15"/>
      <c r="E39" s="15"/>
      <c r="F39" s="15"/>
      <c r="G39" s="67"/>
      <c r="H39" s="67"/>
      <c r="I39" s="67"/>
      <c r="J39" s="542"/>
      <c r="K39" s="95"/>
    </row>
    <row r="40" spans="1:11" ht="19.5" customHeight="1" thickBot="1">
      <c r="A40" s="755" t="s">
        <v>283</v>
      </c>
      <c r="B40" s="728"/>
      <c r="C40" s="728"/>
      <c r="D40" s="728"/>
      <c r="E40" s="728"/>
      <c r="F40" s="756"/>
      <c r="G40" s="545">
        <f>SUM(G14,G26,G38)</f>
        <v>0</v>
      </c>
      <c r="H40" s="545">
        <f>SUM(H14,H26,H38)</f>
        <v>2138.8</v>
      </c>
      <c r="I40" s="545">
        <f>SUM(I14,I26,I38)</f>
        <v>1671.7699999999998</v>
      </c>
      <c r="J40" s="242">
        <v>0</v>
      </c>
      <c r="K40" s="242">
        <f>I40/H40%</f>
        <v>78.16392369553019</v>
      </c>
    </row>
    <row r="41" spans="1:11" ht="11.25" customHeight="1">
      <c r="A41" s="31"/>
      <c r="B41" s="29"/>
      <c r="C41" s="29"/>
      <c r="D41" s="29"/>
      <c r="E41" s="29"/>
      <c r="F41" s="29"/>
      <c r="G41" s="546"/>
      <c r="H41" s="546"/>
      <c r="I41" s="546"/>
      <c r="J41" s="268"/>
      <c r="K41" s="268"/>
    </row>
    <row r="42" spans="1:11" ht="12.75">
      <c r="A42" s="342" t="s">
        <v>451</v>
      </c>
      <c r="B42" s="270"/>
      <c r="C42" s="270"/>
      <c r="D42" s="270"/>
      <c r="E42" s="270"/>
      <c r="F42" s="270"/>
      <c r="G42" s="65"/>
      <c r="H42" s="65"/>
      <c r="I42" s="65"/>
      <c r="J42" s="21"/>
      <c r="K42" s="21"/>
    </row>
    <row r="43" spans="1:11" ht="67.5" customHeight="1">
      <c r="A43" s="744" t="s">
        <v>932</v>
      </c>
      <c r="B43" s="745"/>
      <c r="C43" s="745"/>
      <c r="D43" s="745"/>
      <c r="E43" s="745"/>
      <c r="F43" s="745"/>
      <c r="G43" s="735"/>
      <c r="H43" s="735"/>
      <c r="I43" s="735"/>
      <c r="J43" s="735"/>
      <c r="K43" s="735"/>
    </row>
    <row r="44" spans="1:11" ht="14.25" customHeight="1">
      <c r="A44" s="324"/>
      <c r="B44" s="324"/>
      <c r="C44" s="21"/>
      <c r="D44" s="21"/>
      <c r="E44" s="21"/>
      <c r="F44" s="21"/>
      <c r="G44" s="21"/>
      <c r="H44" s="21"/>
      <c r="I44" s="21"/>
      <c r="J44" s="21"/>
      <c r="K44" s="21"/>
    </row>
    <row r="45" spans="1:11" ht="12.75">
      <c r="A45" s="53"/>
      <c r="B45" s="21"/>
      <c r="C45" s="21"/>
      <c r="D45" s="21"/>
      <c r="E45" s="21"/>
      <c r="F45" s="21"/>
      <c r="G45" s="21"/>
      <c r="H45" s="21"/>
      <c r="I45" s="21"/>
      <c r="J45" s="21"/>
      <c r="K45" s="21"/>
    </row>
    <row r="46" spans="1:11" ht="12.75">
      <c r="A46" s="43"/>
      <c r="B46" s="23"/>
      <c r="C46" s="23"/>
      <c r="D46" s="23"/>
      <c r="E46" s="23"/>
      <c r="F46" s="23"/>
      <c r="G46" s="65"/>
      <c r="H46" s="65"/>
      <c r="I46" s="65"/>
      <c r="J46" s="338"/>
      <c r="K46" s="338"/>
    </row>
    <row r="47" spans="1:11" ht="12.75">
      <c r="A47" s="21"/>
      <c r="B47" s="21"/>
      <c r="C47" s="21"/>
      <c r="D47" s="21"/>
      <c r="E47" s="21"/>
      <c r="F47" s="23"/>
      <c r="G47" s="21"/>
      <c r="H47" s="21"/>
      <c r="I47" s="21"/>
      <c r="J47" s="21"/>
      <c r="K47" s="21"/>
    </row>
    <row r="48" ht="12.75">
      <c r="F48" s="15"/>
    </row>
  </sheetData>
  <sheetProtection/>
  <mergeCells count="4">
    <mergeCell ref="A14:F14"/>
    <mergeCell ref="A26:F26"/>
    <mergeCell ref="A40:F40"/>
    <mergeCell ref="A43:K43"/>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&amp;L&amp;A&amp;R&amp;P</oddFooter>
  </headerFooter>
</worksheet>
</file>

<file path=xl/worksheets/sheet19.xml><?xml version="1.0" encoding="utf-8"?>
<worksheet xmlns="http://schemas.openxmlformats.org/spreadsheetml/2006/main" xmlns:r="http://schemas.openxmlformats.org/officeDocument/2006/relationships">
  <dimension ref="A1:K44"/>
  <sheetViews>
    <sheetView zoomScalePageLayoutView="0" workbookViewId="0" topLeftCell="A1">
      <selection activeCell="H36" sqref="H36"/>
    </sheetView>
  </sheetViews>
  <sheetFormatPr defaultColWidth="9.00390625" defaultRowHeight="12.75"/>
  <cols>
    <col min="1" max="1" width="4.625" style="0" customWidth="1"/>
    <col min="2" max="3" width="5.625" style="0" customWidth="1"/>
    <col min="4" max="4" width="6.50390625" style="0" customWidth="1"/>
    <col min="5" max="5" width="9.875" style="0" customWidth="1"/>
    <col min="6" max="6" width="42.625" style="0" customWidth="1"/>
    <col min="7" max="7" width="10.375" style="0" customWidth="1"/>
    <col min="8" max="8" width="10.00390625" style="0" customWidth="1"/>
    <col min="9" max="9" width="16.00390625" style="0" customWidth="1"/>
  </cols>
  <sheetData>
    <row r="1" spans="1:11" ht="19.5" customHeight="1">
      <c r="A1" s="324" t="s">
        <v>543</v>
      </c>
      <c r="B1" s="324"/>
      <c r="C1" s="21"/>
      <c r="D1" s="21"/>
      <c r="E1" s="21"/>
      <c r="F1" s="21"/>
      <c r="G1" s="21"/>
      <c r="H1" s="21"/>
      <c r="I1" s="21"/>
      <c r="J1" s="21"/>
      <c r="K1" s="21"/>
    </row>
    <row r="2" spans="1:11" ht="8.25" customHeight="1">
      <c r="A2" s="324"/>
      <c r="B2" s="324"/>
      <c r="C2" s="21"/>
      <c r="D2" s="21"/>
      <c r="E2" s="21"/>
      <c r="F2" s="21"/>
      <c r="G2" s="21"/>
      <c r="H2" s="21"/>
      <c r="I2" s="21"/>
      <c r="J2" s="21"/>
      <c r="K2" s="21"/>
    </row>
    <row r="3" spans="1:11" ht="19.5" customHeight="1" thickBot="1">
      <c r="A3" s="43" t="s">
        <v>544</v>
      </c>
      <c r="B3" s="23"/>
      <c r="C3" s="23"/>
      <c r="D3" s="23"/>
      <c r="E3" s="23"/>
      <c r="F3" s="23"/>
      <c r="G3" s="65"/>
      <c r="H3" s="65"/>
      <c r="I3" s="65"/>
      <c r="J3" s="338"/>
      <c r="K3" s="338"/>
    </row>
    <row r="4" spans="1:11" ht="14.25" customHeight="1" thickBot="1">
      <c r="A4" s="8" t="s">
        <v>229</v>
      </c>
      <c r="B4" s="4" t="s">
        <v>230</v>
      </c>
      <c r="C4" s="4" t="s">
        <v>36</v>
      </c>
      <c r="D4" s="4" t="s">
        <v>276</v>
      </c>
      <c r="E4" s="4" t="s">
        <v>277</v>
      </c>
      <c r="F4" s="26" t="s">
        <v>278</v>
      </c>
      <c r="G4" s="19" t="s">
        <v>247</v>
      </c>
      <c r="H4" s="19" t="s">
        <v>248</v>
      </c>
      <c r="I4" s="19" t="s">
        <v>249</v>
      </c>
      <c r="J4" s="206" t="s">
        <v>250</v>
      </c>
      <c r="K4" s="206" t="s">
        <v>251</v>
      </c>
    </row>
    <row r="5" spans="1:11" ht="14.25" customHeight="1" hidden="1">
      <c r="A5" s="24">
        <v>940</v>
      </c>
      <c r="B5" s="24">
        <v>6171</v>
      </c>
      <c r="C5" s="24">
        <v>5137</v>
      </c>
      <c r="D5" s="24">
        <v>10859</v>
      </c>
      <c r="E5" s="24">
        <v>104113013</v>
      </c>
      <c r="F5" s="24" t="s">
        <v>62</v>
      </c>
      <c r="G5" s="74">
        <v>0</v>
      </c>
      <c r="H5" s="74"/>
      <c r="I5" s="74">
        <v>0</v>
      </c>
      <c r="J5" s="74">
        <v>0</v>
      </c>
      <c r="K5" s="66" t="e">
        <f aca="true" t="shared" si="0" ref="K5:K16">I5/H5%</f>
        <v>#DIV/0!</v>
      </c>
    </row>
    <row r="6" spans="1:11" ht="14.25" customHeight="1" hidden="1">
      <c r="A6" s="24">
        <v>940</v>
      </c>
      <c r="B6" s="24">
        <v>6171</v>
      </c>
      <c r="C6" s="24">
        <v>5164</v>
      </c>
      <c r="D6" s="24">
        <v>10859</v>
      </c>
      <c r="E6" s="24">
        <v>104113013</v>
      </c>
      <c r="F6" s="24" t="s">
        <v>54</v>
      </c>
      <c r="G6" s="74">
        <v>0</v>
      </c>
      <c r="H6" s="74"/>
      <c r="I6" s="74">
        <v>0</v>
      </c>
      <c r="J6" s="74">
        <v>0</v>
      </c>
      <c r="K6" s="66">
        <v>0</v>
      </c>
    </row>
    <row r="7" spans="1:11" ht="12.75" hidden="1">
      <c r="A7" s="24">
        <v>940</v>
      </c>
      <c r="B7" s="24">
        <v>6171</v>
      </c>
      <c r="C7" s="24">
        <v>5172</v>
      </c>
      <c r="D7" s="24">
        <v>10859</v>
      </c>
      <c r="E7" s="24">
        <v>104113013</v>
      </c>
      <c r="F7" s="24" t="s">
        <v>213</v>
      </c>
      <c r="G7" s="74">
        <v>0</v>
      </c>
      <c r="H7" s="74"/>
      <c r="I7" s="74">
        <v>0</v>
      </c>
      <c r="J7" s="74">
        <v>0</v>
      </c>
      <c r="K7" s="66" t="e">
        <f t="shared" si="0"/>
        <v>#DIV/0!</v>
      </c>
    </row>
    <row r="8" spans="1:11" ht="12.75" hidden="1">
      <c r="A8" s="24">
        <v>940</v>
      </c>
      <c r="B8" s="24">
        <v>6171</v>
      </c>
      <c r="C8" s="24">
        <v>5175</v>
      </c>
      <c r="D8" s="24">
        <v>10859</v>
      </c>
      <c r="E8" s="24">
        <v>104113013</v>
      </c>
      <c r="F8" s="24" t="s">
        <v>216</v>
      </c>
      <c r="G8" s="74">
        <v>0</v>
      </c>
      <c r="H8" s="74"/>
      <c r="I8" s="74">
        <v>0</v>
      </c>
      <c r="J8" s="66">
        <v>0</v>
      </c>
      <c r="K8" s="66">
        <v>0</v>
      </c>
    </row>
    <row r="9" spans="1:11" ht="12.75" hidden="1">
      <c r="A9" s="24">
        <v>940</v>
      </c>
      <c r="B9" s="24">
        <v>6171</v>
      </c>
      <c r="C9" s="24">
        <v>5194</v>
      </c>
      <c r="D9" s="24">
        <v>10859</v>
      </c>
      <c r="E9" s="24">
        <v>104113013</v>
      </c>
      <c r="F9" s="24" t="s">
        <v>217</v>
      </c>
      <c r="G9" s="74">
        <v>0</v>
      </c>
      <c r="H9" s="74"/>
      <c r="I9" s="74">
        <v>0</v>
      </c>
      <c r="J9" s="66">
        <v>0</v>
      </c>
      <c r="K9" s="66" t="e">
        <f t="shared" si="0"/>
        <v>#DIV/0!</v>
      </c>
    </row>
    <row r="10" spans="1:11" ht="12.75">
      <c r="A10" s="24">
        <v>942</v>
      </c>
      <c r="B10" s="24">
        <v>6171</v>
      </c>
      <c r="C10" s="24">
        <v>5011</v>
      </c>
      <c r="D10" s="24">
        <v>10859</v>
      </c>
      <c r="E10" s="24">
        <v>104113013</v>
      </c>
      <c r="F10" s="24" t="s">
        <v>226</v>
      </c>
      <c r="G10" s="74">
        <v>0</v>
      </c>
      <c r="H10" s="74">
        <v>57.3</v>
      </c>
      <c r="I10" s="74">
        <v>57.25</v>
      </c>
      <c r="J10" s="66">
        <v>0</v>
      </c>
      <c r="K10" s="66">
        <f t="shared" si="0"/>
        <v>99.912739965096</v>
      </c>
    </row>
    <row r="11" spans="1:11" ht="12.75">
      <c r="A11" s="24">
        <v>942</v>
      </c>
      <c r="B11" s="24">
        <v>6171</v>
      </c>
      <c r="C11" s="24">
        <v>5021</v>
      </c>
      <c r="D11" s="24">
        <v>10859</v>
      </c>
      <c r="E11" s="24">
        <v>104113013</v>
      </c>
      <c r="F11" s="24" t="s">
        <v>207</v>
      </c>
      <c r="G11" s="74">
        <v>0</v>
      </c>
      <c r="H11" s="74">
        <v>70.1</v>
      </c>
      <c r="I11" s="74">
        <v>54.33</v>
      </c>
      <c r="J11" s="66">
        <v>0</v>
      </c>
      <c r="K11" s="66">
        <f t="shared" si="0"/>
        <v>77.50356633380885</v>
      </c>
    </row>
    <row r="12" spans="1:11" ht="12.75">
      <c r="A12" s="24">
        <v>942</v>
      </c>
      <c r="B12" s="24">
        <v>6171</v>
      </c>
      <c r="C12" s="24">
        <v>5031</v>
      </c>
      <c r="D12" s="24">
        <v>10859</v>
      </c>
      <c r="E12" s="24">
        <v>104113013</v>
      </c>
      <c r="F12" s="24" t="s">
        <v>66</v>
      </c>
      <c r="G12" s="74">
        <v>0</v>
      </c>
      <c r="H12" s="74">
        <v>6</v>
      </c>
      <c r="I12" s="74">
        <v>6</v>
      </c>
      <c r="J12" s="74">
        <v>0</v>
      </c>
      <c r="K12" s="66">
        <f t="shared" si="0"/>
        <v>100</v>
      </c>
    </row>
    <row r="13" spans="1:11" ht="12.75">
      <c r="A13" s="2">
        <v>942</v>
      </c>
      <c r="B13" s="2">
        <v>6171</v>
      </c>
      <c r="C13" s="2">
        <v>5032</v>
      </c>
      <c r="D13" s="2">
        <v>10859</v>
      </c>
      <c r="E13" s="2">
        <v>104113013</v>
      </c>
      <c r="F13" s="2" t="s">
        <v>13</v>
      </c>
      <c r="G13" s="61">
        <v>0</v>
      </c>
      <c r="H13" s="74">
        <v>2.2</v>
      </c>
      <c r="I13" s="74">
        <v>2.18</v>
      </c>
      <c r="J13" s="245">
        <v>0</v>
      </c>
      <c r="K13" s="66">
        <f t="shared" si="0"/>
        <v>99.0909090909091</v>
      </c>
    </row>
    <row r="14" spans="1:11" ht="12.75">
      <c r="A14" s="2">
        <v>940</v>
      </c>
      <c r="B14" s="2">
        <v>6171</v>
      </c>
      <c r="C14" s="2">
        <v>5139</v>
      </c>
      <c r="D14" s="2">
        <v>10859</v>
      </c>
      <c r="E14" s="2">
        <v>104113013</v>
      </c>
      <c r="F14" s="2" t="s">
        <v>170</v>
      </c>
      <c r="G14" s="61">
        <v>0</v>
      </c>
      <c r="H14" s="74">
        <v>17.7</v>
      </c>
      <c r="I14" s="74">
        <v>17.7</v>
      </c>
      <c r="J14" s="245">
        <v>0</v>
      </c>
      <c r="K14" s="74">
        <f t="shared" si="0"/>
        <v>100</v>
      </c>
    </row>
    <row r="15" spans="1:11" ht="13.5" thickBot="1">
      <c r="A15" s="35">
        <v>940</v>
      </c>
      <c r="B15" s="35">
        <v>6171</v>
      </c>
      <c r="C15" s="35">
        <v>5175</v>
      </c>
      <c r="D15" s="35">
        <v>10859</v>
      </c>
      <c r="E15" s="35">
        <v>104113013</v>
      </c>
      <c r="F15" s="35" t="s">
        <v>216</v>
      </c>
      <c r="G15" s="71">
        <v>0</v>
      </c>
      <c r="H15" s="295">
        <v>0.7</v>
      </c>
      <c r="I15" s="295">
        <v>0.75</v>
      </c>
      <c r="J15" s="247">
        <v>0</v>
      </c>
      <c r="K15" s="74">
        <f t="shared" si="0"/>
        <v>107.14285714285715</v>
      </c>
    </row>
    <row r="16" spans="1:11" ht="14.25" customHeight="1" thickBot="1">
      <c r="A16" s="757" t="s">
        <v>131</v>
      </c>
      <c r="B16" s="758"/>
      <c r="C16" s="758"/>
      <c r="D16" s="758"/>
      <c r="E16" s="758"/>
      <c r="F16" s="759"/>
      <c r="G16" s="577">
        <f>SUM(G5:G15)</f>
        <v>0</v>
      </c>
      <c r="H16" s="577">
        <f>SUM(H5:H15)</f>
        <v>153.99999999999994</v>
      </c>
      <c r="I16" s="577">
        <f>SUM(I5:I15)</f>
        <v>138.21</v>
      </c>
      <c r="J16" s="578">
        <v>0</v>
      </c>
      <c r="K16" s="579">
        <f t="shared" si="0"/>
        <v>89.74675324675329</v>
      </c>
    </row>
    <row r="17" spans="1:11" ht="18.75" customHeight="1" thickBot="1">
      <c r="A17" s="43" t="s">
        <v>545</v>
      </c>
      <c r="B17" s="541"/>
      <c r="C17" s="541"/>
      <c r="D17" s="541"/>
      <c r="E17" s="541"/>
      <c r="F17" s="541"/>
      <c r="G17" s="95"/>
      <c r="H17" s="95"/>
      <c r="I17" s="95"/>
      <c r="J17" s="542"/>
      <c r="K17" s="95"/>
    </row>
    <row r="18" spans="1:11" ht="15" customHeight="1" thickBot="1">
      <c r="A18" s="8" t="s">
        <v>229</v>
      </c>
      <c r="B18" s="4" t="s">
        <v>230</v>
      </c>
      <c r="C18" s="4" t="s">
        <v>36</v>
      </c>
      <c r="D18" s="4" t="s">
        <v>276</v>
      </c>
      <c r="E18" s="4" t="s">
        <v>277</v>
      </c>
      <c r="F18" s="26" t="s">
        <v>278</v>
      </c>
      <c r="G18" s="19" t="s">
        <v>247</v>
      </c>
      <c r="H18" s="19" t="s">
        <v>248</v>
      </c>
      <c r="I18" s="206" t="s">
        <v>249</v>
      </c>
      <c r="J18" s="206" t="s">
        <v>250</v>
      </c>
      <c r="K18" s="206" t="s">
        <v>251</v>
      </c>
    </row>
    <row r="19" spans="1:11" ht="14.25" customHeight="1">
      <c r="A19" s="24">
        <v>942</v>
      </c>
      <c r="B19" s="24">
        <v>6171</v>
      </c>
      <c r="C19" s="24">
        <v>5011</v>
      </c>
      <c r="D19" s="24">
        <v>10859</v>
      </c>
      <c r="E19" s="24">
        <v>104513013</v>
      </c>
      <c r="F19" s="24" t="s">
        <v>226</v>
      </c>
      <c r="G19" s="74">
        <v>0</v>
      </c>
      <c r="H19" s="74">
        <v>63.6</v>
      </c>
      <c r="I19" s="74">
        <v>63.61</v>
      </c>
      <c r="J19" s="74">
        <v>0</v>
      </c>
      <c r="K19" s="74">
        <f aca="true" t="shared" si="1" ref="K19:K27">I19/H19%</f>
        <v>100.01572327044025</v>
      </c>
    </row>
    <row r="20" spans="1:11" ht="14.25" customHeight="1">
      <c r="A20" s="24">
        <v>942</v>
      </c>
      <c r="B20" s="24">
        <v>6171</v>
      </c>
      <c r="C20" s="24">
        <v>5021</v>
      </c>
      <c r="D20" s="24">
        <v>10859</v>
      </c>
      <c r="E20" s="24">
        <v>104513013</v>
      </c>
      <c r="F20" s="24" t="s">
        <v>207</v>
      </c>
      <c r="G20" s="74">
        <v>0</v>
      </c>
      <c r="H20" s="74">
        <v>77.8</v>
      </c>
      <c r="I20" s="74">
        <v>60.36</v>
      </c>
      <c r="J20" s="74">
        <v>0</v>
      </c>
      <c r="K20" s="74">
        <f t="shared" si="1"/>
        <v>77.58354755784062</v>
      </c>
    </row>
    <row r="21" spans="1:11" ht="12.75">
      <c r="A21" s="24">
        <v>942</v>
      </c>
      <c r="B21" s="24">
        <v>6171</v>
      </c>
      <c r="C21" s="24">
        <v>5031</v>
      </c>
      <c r="D21" s="24">
        <v>10859</v>
      </c>
      <c r="E21" s="24">
        <v>104513013</v>
      </c>
      <c r="F21" s="24" t="s">
        <v>66</v>
      </c>
      <c r="G21" s="74">
        <v>0</v>
      </c>
      <c r="H21" s="74">
        <v>6.7</v>
      </c>
      <c r="I21" s="74">
        <v>6.66</v>
      </c>
      <c r="J21" s="74">
        <v>0</v>
      </c>
      <c r="K21" s="66">
        <f t="shared" si="1"/>
        <v>99.40298507462686</v>
      </c>
    </row>
    <row r="22" spans="1:11" ht="12.75">
      <c r="A22" s="24">
        <v>942</v>
      </c>
      <c r="B22" s="24">
        <v>6171</v>
      </c>
      <c r="C22" s="2">
        <v>5032</v>
      </c>
      <c r="D22" s="24">
        <v>10859</v>
      </c>
      <c r="E22" s="24">
        <v>104513013</v>
      </c>
      <c r="F22" s="2" t="s">
        <v>13</v>
      </c>
      <c r="G22" s="74">
        <v>0</v>
      </c>
      <c r="H22" s="74">
        <v>2.4</v>
      </c>
      <c r="I22" s="74">
        <v>2.42</v>
      </c>
      <c r="J22" s="66">
        <v>0</v>
      </c>
      <c r="K22" s="66">
        <f t="shared" si="1"/>
        <v>100.83333333333333</v>
      </c>
    </row>
    <row r="23" spans="1:11" ht="12.75">
      <c r="A23" s="24">
        <v>940</v>
      </c>
      <c r="B23" s="24">
        <v>6171</v>
      </c>
      <c r="C23" s="2">
        <v>5139</v>
      </c>
      <c r="D23" s="24">
        <v>10859</v>
      </c>
      <c r="E23" s="24">
        <v>104513013</v>
      </c>
      <c r="F23" s="2" t="s">
        <v>170</v>
      </c>
      <c r="G23" s="74">
        <v>0</v>
      </c>
      <c r="H23" s="74">
        <v>19.7</v>
      </c>
      <c r="I23" s="74">
        <v>19.66</v>
      </c>
      <c r="J23" s="66">
        <v>0</v>
      </c>
      <c r="K23" s="66">
        <f t="shared" si="1"/>
        <v>99.79695431472082</v>
      </c>
    </row>
    <row r="24" spans="1:11" ht="13.5" thickBot="1">
      <c r="A24" s="24">
        <v>940</v>
      </c>
      <c r="B24" s="24">
        <v>6171</v>
      </c>
      <c r="C24" s="35">
        <v>5175</v>
      </c>
      <c r="D24" s="24">
        <v>10859</v>
      </c>
      <c r="E24" s="24">
        <v>104513013</v>
      </c>
      <c r="F24" s="35" t="s">
        <v>216</v>
      </c>
      <c r="G24" s="74">
        <v>0</v>
      </c>
      <c r="H24" s="74">
        <v>0.8</v>
      </c>
      <c r="I24" s="74">
        <v>0.84</v>
      </c>
      <c r="J24" s="66">
        <v>0</v>
      </c>
      <c r="K24" s="66">
        <f t="shared" si="1"/>
        <v>105</v>
      </c>
    </row>
    <row r="25" spans="1:11" ht="12.75" hidden="1">
      <c r="A25" s="24">
        <v>942</v>
      </c>
      <c r="B25" s="24">
        <v>6171</v>
      </c>
      <c r="C25" s="24">
        <v>5031</v>
      </c>
      <c r="D25" s="24">
        <v>10859</v>
      </c>
      <c r="E25" s="24">
        <v>104513013</v>
      </c>
      <c r="F25" s="24" t="s">
        <v>66</v>
      </c>
      <c r="G25" s="74">
        <v>0</v>
      </c>
      <c r="H25" s="74"/>
      <c r="I25" s="74"/>
      <c r="J25" s="74">
        <v>0</v>
      </c>
      <c r="K25" s="66" t="e">
        <f t="shared" si="1"/>
        <v>#DIV/0!</v>
      </c>
    </row>
    <row r="26" spans="1:11" ht="13.5" hidden="1" thickBot="1">
      <c r="A26" s="6">
        <v>942</v>
      </c>
      <c r="B26" s="6">
        <v>6171</v>
      </c>
      <c r="C26" s="6">
        <v>5032</v>
      </c>
      <c r="D26" s="24">
        <v>10859</v>
      </c>
      <c r="E26" s="6">
        <v>104513013</v>
      </c>
      <c r="F26" s="6" t="s">
        <v>13</v>
      </c>
      <c r="G26" s="71">
        <v>0</v>
      </c>
      <c r="H26" s="295"/>
      <c r="I26" s="71"/>
      <c r="J26" s="74">
        <v>0</v>
      </c>
      <c r="K26" s="333" t="e">
        <f t="shared" si="1"/>
        <v>#DIV/0!</v>
      </c>
    </row>
    <row r="27" spans="1:11" ht="14.25" customHeight="1" thickBot="1">
      <c r="A27" s="757" t="s">
        <v>131</v>
      </c>
      <c r="B27" s="758"/>
      <c r="C27" s="758"/>
      <c r="D27" s="758"/>
      <c r="E27" s="758"/>
      <c r="F27" s="759"/>
      <c r="G27" s="577">
        <f>SUM(G19:G26)</f>
        <v>0</v>
      </c>
      <c r="H27" s="577">
        <f>SUM(H19:H24)</f>
        <v>171</v>
      </c>
      <c r="I27" s="577">
        <f>SUM(I19:I26)</f>
        <v>153.54999999999998</v>
      </c>
      <c r="J27" s="578">
        <v>0</v>
      </c>
      <c r="K27" s="579">
        <f t="shared" si="1"/>
        <v>89.7953216374269</v>
      </c>
    </row>
    <row r="28" spans="1:11" ht="21.75" customHeight="1" thickBot="1">
      <c r="A28" s="43" t="s">
        <v>587</v>
      </c>
      <c r="B28" s="541"/>
      <c r="C28" s="541"/>
      <c r="D28" s="541"/>
      <c r="E28" s="541"/>
      <c r="F28" s="543"/>
      <c r="G28" s="333"/>
      <c r="H28" s="333"/>
      <c r="I28" s="333"/>
      <c r="J28" s="233"/>
      <c r="K28" s="333"/>
    </row>
    <row r="29" spans="1:11" ht="13.5" thickBot="1">
      <c r="A29" s="8" t="s">
        <v>229</v>
      </c>
      <c r="B29" s="4" t="s">
        <v>230</v>
      </c>
      <c r="C29" s="4" t="s">
        <v>36</v>
      </c>
      <c r="D29" s="4" t="s">
        <v>276</v>
      </c>
      <c r="E29" s="4" t="s">
        <v>277</v>
      </c>
      <c r="F29" s="26" t="s">
        <v>278</v>
      </c>
      <c r="G29" s="19" t="s">
        <v>247</v>
      </c>
      <c r="H29" s="19" t="s">
        <v>248</v>
      </c>
      <c r="I29" s="19" t="s">
        <v>249</v>
      </c>
      <c r="J29" s="206" t="s">
        <v>250</v>
      </c>
      <c r="K29" s="206" t="s">
        <v>251</v>
      </c>
    </row>
    <row r="30" spans="1:11" ht="14.25" customHeight="1">
      <c r="A30" s="24">
        <v>942</v>
      </c>
      <c r="B30" s="24">
        <v>6171</v>
      </c>
      <c r="C30" s="24">
        <v>5011</v>
      </c>
      <c r="D30" s="24">
        <v>10859</v>
      </c>
      <c r="E30" s="24">
        <v>104100077</v>
      </c>
      <c r="F30" s="24" t="s">
        <v>226</v>
      </c>
      <c r="G30" s="74">
        <v>0</v>
      </c>
      <c r="H30" s="74">
        <v>6.4</v>
      </c>
      <c r="I30" s="74">
        <v>6.36</v>
      </c>
      <c r="J30" s="74">
        <v>0</v>
      </c>
      <c r="K30" s="66">
        <f aca="true" t="shared" si="2" ref="K30:K36">I30/H30%</f>
        <v>99.375</v>
      </c>
    </row>
    <row r="31" spans="1:11" ht="12.75">
      <c r="A31" s="24">
        <v>942</v>
      </c>
      <c r="B31" s="24">
        <v>6171</v>
      </c>
      <c r="C31" s="24">
        <v>5021</v>
      </c>
      <c r="D31" s="24">
        <v>10859</v>
      </c>
      <c r="E31" s="24">
        <v>104100077</v>
      </c>
      <c r="F31" s="24" t="s">
        <v>207</v>
      </c>
      <c r="G31" s="74">
        <v>0</v>
      </c>
      <c r="H31" s="74">
        <v>7.8</v>
      </c>
      <c r="I31" s="74">
        <v>6.04</v>
      </c>
      <c r="J31" s="66">
        <v>0</v>
      </c>
      <c r="K31" s="66">
        <f t="shared" si="2"/>
        <v>77.43589743589743</v>
      </c>
    </row>
    <row r="32" spans="1:11" ht="12.75">
      <c r="A32" s="24">
        <v>942</v>
      </c>
      <c r="B32" s="24">
        <v>6171</v>
      </c>
      <c r="C32" s="24">
        <v>5031</v>
      </c>
      <c r="D32" s="24">
        <v>10859</v>
      </c>
      <c r="E32" s="24">
        <v>104100077</v>
      </c>
      <c r="F32" s="24" t="s">
        <v>66</v>
      </c>
      <c r="G32" s="74">
        <v>0</v>
      </c>
      <c r="H32" s="74">
        <v>0.7</v>
      </c>
      <c r="I32" s="74">
        <v>0.67</v>
      </c>
      <c r="J32" s="66">
        <v>0</v>
      </c>
      <c r="K32" s="66">
        <f t="shared" si="2"/>
        <v>95.71428571428574</v>
      </c>
    </row>
    <row r="33" spans="1:11" ht="12.75">
      <c r="A33" s="24">
        <v>942</v>
      </c>
      <c r="B33" s="24">
        <v>6171</v>
      </c>
      <c r="C33" s="2">
        <v>5032</v>
      </c>
      <c r="D33" s="24">
        <v>10859</v>
      </c>
      <c r="E33" s="24">
        <v>104100077</v>
      </c>
      <c r="F33" s="2" t="s">
        <v>13</v>
      </c>
      <c r="G33" s="74">
        <v>0</v>
      </c>
      <c r="H33" s="74">
        <v>0.2</v>
      </c>
      <c r="I33" s="74">
        <v>0.24</v>
      </c>
      <c r="J33" s="66">
        <v>0</v>
      </c>
      <c r="K33" s="66">
        <f t="shared" si="2"/>
        <v>120</v>
      </c>
    </row>
    <row r="34" spans="1:11" ht="12.75">
      <c r="A34" s="24">
        <v>940</v>
      </c>
      <c r="B34" s="24">
        <v>6171</v>
      </c>
      <c r="C34" s="2">
        <v>5139</v>
      </c>
      <c r="D34" s="24">
        <v>10859</v>
      </c>
      <c r="E34" s="24">
        <v>104100077</v>
      </c>
      <c r="F34" s="2" t="s">
        <v>170</v>
      </c>
      <c r="G34" s="74">
        <v>0</v>
      </c>
      <c r="H34" s="74">
        <v>1.9</v>
      </c>
      <c r="I34" s="74">
        <v>1.96</v>
      </c>
      <c r="J34" s="74">
        <v>0</v>
      </c>
      <c r="K34" s="66">
        <f t="shared" si="2"/>
        <v>103.15789473684211</v>
      </c>
    </row>
    <row r="35" spans="1:11" ht="13.5" thickBot="1">
      <c r="A35" s="39">
        <v>940</v>
      </c>
      <c r="B35" s="39">
        <v>6171</v>
      </c>
      <c r="C35" s="35">
        <v>5175</v>
      </c>
      <c r="D35" s="39">
        <v>10859</v>
      </c>
      <c r="E35" s="24">
        <v>104100077</v>
      </c>
      <c r="F35" s="35" t="s">
        <v>216</v>
      </c>
      <c r="G35" s="62">
        <v>0</v>
      </c>
      <c r="H35" s="544">
        <v>0.1</v>
      </c>
      <c r="I35" s="62">
        <v>0.08</v>
      </c>
      <c r="J35" s="313">
        <v>0</v>
      </c>
      <c r="K35" s="544">
        <f t="shared" si="2"/>
        <v>80</v>
      </c>
    </row>
    <row r="36" spans="1:11" ht="15" customHeight="1" thickBot="1">
      <c r="A36" s="431" t="s">
        <v>131</v>
      </c>
      <c r="B36" s="10"/>
      <c r="C36" s="10"/>
      <c r="D36" s="10"/>
      <c r="E36" s="10"/>
      <c r="F36" s="10"/>
      <c r="G36" s="508">
        <f>SUM(G30:G35)</f>
        <v>0</v>
      </c>
      <c r="H36" s="508">
        <f>SUM(H30:H35)</f>
        <v>17.099999999999998</v>
      </c>
      <c r="I36" s="508">
        <f>SUM(I30:I35)</f>
        <v>15.35</v>
      </c>
      <c r="J36" s="509">
        <v>0</v>
      </c>
      <c r="K36" s="540">
        <f t="shared" si="2"/>
        <v>89.76608187134504</v>
      </c>
    </row>
    <row r="37" spans="1:11" ht="9" customHeight="1" thickBot="1">
      <c r="A37" s="293"/>
      <c r="B37" s="15"/>
      <c r="C37" s="15"/>
      <c r="D37" s="15"/>
      <c r="E37" s="15"/>
      <c r="F37" s="15"/>
      <c r="G37" s="67"/>
      <c r="H37" s="67"/>
      <c r="I37" s="67"/>
      <c r="J37" s="542"/>
      <c r="K37" s="95"/>
    </row>
    <row r="38" spans="1:11" ht="19.5" customHeight="1" thickBot="1">
      <c r="A38" s="755" t="s">
        <v>283</v>
      </c>
      <c r="B38" s="728"/>
      <c r="C38" s="728"/>
      <c r="D38" s="728"/>
      <c r="E38" s="728"/>
      <c r="F38" s="756"/>
      <c r="G38" s="545">
        <f>SUM(G16,G27,G36)</f>
        <v>0</v>
      </c>
      <c r="H38" s="545">
        <f>SUM(H16,H27,H36)</f>
        <v>342.09999999999997</v>
      </c>
      <c r="I38" s="545">
        <f>SUM(I16,I27,I36)</f>
        <v>307.11</v>
      </c>
      <c r="J38" s="242">
        <v>0</v>
      </c>
      <c r="K38" s="242">
        <f>I38/H38%</f>
        <v>89.77199649225373</v>
      </c>
    </row>
    <row r="39" spans="1:11" ht="11.25" customHeight="1">
      <c r="A39" s="31"/>
      <c r="B39" s="29"/>
      <c r="C39" s="29"/>
      <c r="D39" s="29"/>
      <c r="E39" s="29"/>
      <c r="F39" s="29"/>
      <c r="G39" s="546"/>
      <c r="H39" s="546"/>
      <c r="I39" s="546"/>
      <c r="J39" s="268"/>
      <c r="K39" s="268"/>
    </row>
    <row r="40" spans="1:11" ht="12.75">
      <c r="A40" s="342" t="s">
        <v>456</v>
      </c>
      <c r="B40" s="270"/>
      <c r="C40" s="270"/>
      <c r="D40" s="270"/>
      <c r="E40" s="270"/>
      <c r="F40" s="270"/>
      <c r="G40" s="65"/>
      <c r="H40" s="65"/>
      <c r="I40" s="65"/>
      <c r="J40" s="21"/>
      <c r="K40" s="21"/>
    </row>
    <row r="41" spans="1:11" ht="54.75" customHeight="1">
      <c r="A41" s="744" t="s">
        <v>837</v>
      </c>
      <c r="B41" s="745"/>
      <c r="C41" s="745"/>
      <c r="D41" s="745"/>
      <c r="E41" s="745"/>
      <c r="F41" s="745"/>
      <c r="G41" s="735"/>
      <c r="H41" s="735"/>
      <c r="I41" s="735"/>
      <c r="J41" s="735"/>
      <c r="K41" s="735"/>
    </row>
    <row r="42" spans="1:11" ht="14.25" customHeight="1">
      <c r="A42" s="324"/>
      <c r="B42" s="324"/>
      <c r="C42" s="21"/>
      <c r="D42" s="21"/>
      <c r="E42" s="21"/>
      <c r="F42" s="21"/>
      <c r="G42" s="21"/>
      <c r="H42" s="21"/>
      <c r="I42" s="21"/>
      <c r="J42" s="21"/>
      <c r="K42" s="21"/>
    </row>
    <row r="43" spans="1:11" ht="12.75">
      <c r="A43" s="53"/>
      <c r="B43" s="21"/>
      <c r="C43" s="21"/>
      <c r="D43" s="21"/>
      <c r="E43" s="21"/>
      <c r="F43" s="21"/>
      <c r="G43" s="21"/>
      <c r="H43" s="21"/>
      <c r="I43" s="21"/>
      <c r="J43" s="21"/>
      <c r="K43" s="21"/>
    </row>
    <row r="44" spans="1:11" ht="12.75">
      <c r="A44" s="43"/>
      <c r="B44" s="23"/>
      <c r="C44" s="23"/>
      <c r="D44" s="23"/>
      <c r="E44" s="23"/>
      <c r="F44" s="23"/>
      <c r="G44" s="65"/>
      <c r="H44" s="65"/>
      <c r="I44" s="65"/>
      <c r="J44" s="338"/>
      <c r="K44" s="338"/>
    </row>
  </sheetData>
  <sheetProtection/>
  <mergeCells count="4">
    <mergeCell ref="A16:F16"/>
    <mergeCell ref="A27:F27"/>
    <mergeCell ref="A38:F38"/>
    <mergeCell ref="A41:K41"/>
  </mergeCells>
  <printOptions/>
  <pageMargins left="0.7086614173228347" right="0.7086614173228347" top="0.5905511811023623" bottom="0.5905511811023623" header="0.31496062992125984" footer="0.31496062992125984"/>
  <pageSetup horizontalDpi="600" verticalDpi="600" orientation="landscape" paperSize="9" r:id="rId1"/>
  <headerFooter>
    <oddFooter>&amp;L&amp;A&amp;R&amp;P</oddFooter>
  </headerFooter>
</worksheet>
</file>

<file path=xl/worksheets/sheet2.xml><?xml version="1.0" encoding="utf-8"?>
<worksheet xmlns="http://schemas.openxmlformats.org/spreadsheetml/2006/main" xmlns:r="http://schemas.openxmlformats.org/officeDocument/2006/relationships">
  <dimension ref="A1:E41"/>
  <sheetViews>
    <sheetView zoomScalePageLayoutView="0" workbookViewId="0" topLeftCell="A1">
      <selection activeCell="O77" sqref="O77"/>
    </sheetView>
  </sheetViews>
  <sheetFormatPr defaultColWidth="9.00390625" defaultRowHeight="12.75"/>
  <sheetData>
    <row r="1" ht="12.75">
      <c r="A1" t="s">
        <v>272</v>
      </c>
    </row>
    <row r="41" ht="12.75">
      <c r="E41" s="15"/>
    </row>
  </sheetData>
  <sheetProtection/>
  <printOptions/>
  <pageMargins left="0.787401575" right="0.787401575" top="0.984251969" bottom="0.984251969" header="0.4921259845" footer="0.4921259845"/>
  <pageSetup horizontalDpi="600" verticalDpi="600" orientation="portrait" paperSize="9" r:id="rId1"/>
  <headerFooter alignWithMargins="0">
    <oddFooter>&amp;L&amp;A&amp;R&amp;P</oddFooter>
  </headerFooter>
</worksheet>
</file>

<file path=xl/worksheets/sheet20.xml><?xml version="1.0" encoding="utf-8"?>
<worksheet xmlns="http://schemas.openxmlformats.org/spreadsheetml/2006/main" xmlns:r="http://schemas.openxmlformats.org/officeDocument/2006/relationships">
  <dimension ref="A1:K43"/>
  <sheetViews>
    <sheetView zoomScalePageLayoutView="0" workbookViewId="0" topLeftCell="A1">
      <selection activeCell="O77" sqref="O77"/>
    </sheetView>
  </sheetViews>
  <sheetFormatPr defaultColWidth="9.00390625" defaultRowHeight="12.75"/>
  <cols>
    <col min="1" max="1" width="4.625" style="0" customWidth="1"/>
    <col min="2" max="3" width="5.625" style="0" customWidth="1"/>
    <col min="4" max="4" width="6.50390625" style="0" customWidth="1"/>
    <col min="5" max="5" width="9.875" style="0" customWidth="1"/>
    <col min="6" max="6" width="42.625" style="0" customWidth="1"/>
    <col min="7" max="7" width="10.375" style="0" customWidth="1"/>
    <col min="8" max="8" width="10.00390625" style="0" customWidth="1"/>
    <col min="9" max="9" width="16.00390625" style="0" customWidth="1"/>
  </cols>
  <sheetData>
    <row r="1" spans="1:11" ht="19.5" customHeight="1">
      <c r="A1" s="324" t="s">
        <v>644</v>
      </c>
      <c r="B1" s="324"/>
      <c r="C1" s="21"/>
      <c r="D1" s="21"/>
      <c r="E1" s="21"/>
      <c r="F1" s="21"/>
      <c r="G1" s="21"/>
      <c r="H1" s="21"/>
      <c r="I1" s="21"/>
      <c r="J1" s="21"/>
      <c r="K1" s="21"/>
    </row>
    <row r="2" spans="1:11" ht="8.25" customHeight="1">
      <c r="A2" s="324"/>
      <c r="B2" s="324"/>
      <c r="C2" s="21"/>
      <c r="D2" s="21"/>
      <c r="E2" s="21"/>
      <c r="F2" s="21"/>
      <c r="G2" s="21"/>
      <c r="H2" s="21"/>
      <c r="I2" s="21"/>
      <c r="J2" s="21"/>
      <c r="K2" s="21"/>
    </row>
    <row r="3" spans="1:11" ht="19.5" customHeight="1" thickBot="1">
      <c r="A3" s="43" t="s">
        <v>544</v>
      </c>
      <c r="B3" s="23"/>
      <c r="C3" s="23"/>
      <c r="D3" s="23"/>
      <c r="E3" s="23"/>
      <c r="F3" s="23"/>
      <c r="G3" s="65"/>
      <c r="H3" s="65"/>
      <c r="I3" s="65"/>
      <c r="J3" s="338"/>
      <c r="K3" s="338"/>
    </row>
    <row r="4" spans="1:11" ht="14.25" customHeight="1" thickBot="1">
      <c r="A4" s="8" t="s">
        <v>229</v>
      </c>
      <c r="B4" s="4" t="s">
        <v>230</v>
      </c>
      <c r="C4" s="4" t="s">
        <v>36</v>
      </c>
      <c r="D4" s="4" t="s">
        <v>276</v>
      </c>
      <c r="E4" s="4" t="s">
        <v>277</v>
      </c>
      <c r="F4" s="26" t="s">
        <v>278</v>
      </c>
      <c r="G4" s="19" t="s">
        <v>247</v>
      </c>
      <c r="H4" s="19" t="s">
        <v>248</v>
      </c>
      <c r="I4" s="19" t="s">
        <v>249</v>
      </c>
      <c r="J4" s="206" t="s">
        <v>250</v>
      </c>
      <c r="K4" s="206" t="s">
        <v>251</v>
      </c>
    </row>
    <row r="5" spans="1:11" ht="14.25" customHeight="1">
      <c r="A5" s="24">
        <v>940</v>
      </c>
      <c r="B5" s="24">
        <v>6171</v>
      </c>
      <c r="C5" s="24">
        <v>5169</v>
      </c>
      <c r="D5" s="24">
        <v>15333</v>
      </c>
      <c r="E5" s="24">
        <v>104113013</v>
      </c>
      <c r="F5" s="24" t="s">
        <v>26</v>
      </c>
      <c r="G5" s="74">
        <v>0</v>
      </c>
      <c r="H5" s="74">
        <v>359.6</v>
      </c>
      <c r="I5" s="74">
        <v>0</v>
      </c>
      <c r="J5" s="74">
        <v>0</v>
      </c>
      <c r="K5" s="66">
        <f aca="true" t="shared" si="0" ref="K5:K13">I5/H5%</f>
        <v>0</v>
      </c>
    </row>
    <row r="6" spans="1:11" ht="14.25" customHeight="1" hidden="1">
      <c r="A6" s="24">
        <v>940</v>
      </c>
      <c r="B6" s="24">
        <v>6171</v>
      </c>
      <c r="C6" s="24">
        <v>5164</v>
      </c>
      <c r="D6" s="24">
        <v>15333</v>
      </c>
      <c r="E6" s="24">
        <v>104113013</v>
      </c>
      <c r="F6" s="24" t="s">
        <v>54</v>
      </c>
      <c r="G6" s="74">
        <v>0</v>
      </c>
      <c r="H6" s="74"/>
      <c r="I6" s="74">
        <v>0</v>
      </c>
      <c r="J6" s="74">
        <v>0</v>
      </c>
      <c r="K6" s="66">
        <v>0</v>
      </c>
    </row>
    <row r="7" spans="1:11" ht="12.75" hidden="1">
      <c r="A7" s="24">
        <v>940</v>
      </c>
      <c r="B7" s="24">
        <v>6171</v>
      </c>
      <c r="C7" s="24">
        <v>5172</v>
      </c>
      <c r="D7" s="24">
        <v>15333</v>
      </c>
      <c r="E7" s="24">
        <v>104113013</v>
      </c>
      <c r="F7" s="24" t="s">
        <v>213</v>
      </c>
      <c r="G7" s="74">
        <v>0</v>
      </c>
      <c r="H7" s="74"/>
      <c r="I7" s="74">
        <v>0</v>
      </c>
      <c r="J7" s="74">
        <v>0</v>
      </c>
      <c r="K7" s="66" t="e">
        <f t="shared" si="0"/>
        <v>#DIV/0!</v>
      </c>
    </row>
    <row r="8" spans="1:11" ht="12.75">
      <c r="A8" s="24">
        <v>942</v>
      </c>
      <c r="B8" s="24">
        <v>6171</v>
      </c>
      <c r="C8" s="24">
        <v>5021</v>
      </c>
      <c r="D8" s="24">
        <v>15333</v>
      </c>
      <c r="E8" s="24">
        <v>104113013</v>
      </c>
      <c r="F8" s="24" t="s">
        <v>207</v>
      </c>
      <c r="G8" s="74">
        <v>0</v>
      </c>
      <c r="H8" s="74">
        <v>48.6</v>
      </c>
      <c r="I8" s="74">
        <v>48.45</v>
      </c>
      <c r="J8" s="66">
        <v>0</v>
      </c>
      <c r="K8" s="66">
        <f>I8/H8%</f>
        <v>99.69135802469137</v>
      </c>
    </row>
    <row r="9" spans="1:11" ht="12.75">
      <c r="A9" s="24">
        <v>942</v>
      </c>
      <c r="B9" s="24">
        <v>6171</v>
      </c>
      <c r="C9" s="24">
        <v>5031</v>
      </c>
      <c r="D9" s="24">
        <v>15333</v>
      </c>
      <c r="E9" s="24">
        <v>104113013</v>
      </c>
      <c r="F9" s="24" t="s">
        <v>66</v>
      </c>
      <c r="G9" s="74">
        <v>0</v>
      </c>
      <c r="H9" s="74">
        <v>12.2</v>
      </c>
      <c r="I9" s="74">
        <v>12.02</v>
      </c>
      <c r="J9" s="74">
        <v>0</v>
      </c>
      <c r="K9" s="66">
        <f>I9/H9%</f>
        <v>98.52459016393442</v>
      </c>
    </row>
    <row r="10" spans="1:11" ht="13.5" thickBot="1">
      <c r="A10" s="6">
        <v>942</v>
      </c>
      <c r="B10" s="6">
        <v>6171</v>
      </c>
      <c r="C10" s="6">
        <v>5032</v>
      </c>
      <c r="D10" s="24">
        <v>15333</v>
      </c>
      <c r="E10" s="6">
        <v>104113013</v>
      </c>
      <c r="F10" s="6" t="s">
        <v>13</v>
      </c>
      <c r="G10" s="71">
        <v>0</v>
      </c>
      <c r="H10" s="295">
        <v>4.5</v>
      </c>
      <c r="I10" s="71">
        <v>4.36</v>
      </c>
      <c r="J10" s="74">
        <v>0</v>
      </c>
      <c r="K10" s="333">
        <f>I10/H10%</f>
        <v>96.8888888888889</v>
      </c>
    </row>
    <row r="11" spans="1:11" ht="13.5" hidden="1" thickBot="1">
      <c r="A11" s="24">
        <v>942</v>
      </c>
      <c r="B11" s="24">
        <v>6171</v>
      </c>
      <c r="C11" s="24">
        <v>5031</v>
      </c>
      <c r="D11" s="24">
        <v>10859</v>
      </c>
      <c r="E11" s="24">
        <v>104113013</v>
      </c>
      <c r="F11" s="24" t="s">
        <v>66</v>
      </c>
      <c r="G11" s="74">
        <v>0</v>
      </c>
      <c r="H11" s="74"/>
      <c r="I11" s="74"/>
      <c r="J11" s="74">
        <v>0</v>
      </c>
      <c r="K11" s="66" t="e">
        <f t="shared" si="0"/>
        <v>#DIV/0!</v>
      </c>
    </row>
    <row r="12" spans="1:11" ht="13.5" hidden="1" thickBot="1">
      <c r="A12" s="2">
        <v>942</v>
      </c>
      <c r="B12" s="2">
        <v>6171</v>
      </c>
      <c r="C12" s="2">
        <v>5032</v>
      </c>
      <c r="D12" s="2">
        <v>10859</v>
      </c>
      <c r="E12" s="2">
        <v>104113013</v>
      </c>
      <c r="F12" s="2" t="s">
        <v>13</v>
      </c>
      <c r="G12" s="61">
        <v>0</v>
      </c>
      <c r="H12" s="74"/>
      <c r="I12" s="61"/>
      <c r="J12" s="245">
        <v>0</v>
      </c>
      <c r="K12" s="66" t="e">
        <f t="shared" si="0"/>
        <v>#DIV/0!</v>
      </c>
    </row>
    <row r="13" spans="1:11" ht="14.25" customHeight="1" thickBot="1">
      <c r="A13" s="752" t="s">
        <v>131</v>
      </c>
      <c r="B13" s="753"/>
      <c r="C13" s="753"/>
      <c r="D13" s="753"/>
      <c r="E13" s="753"/>
      <c r="F13" s="754"/>
      <c r="G13" s="577">
        <f>SUM(G5:G12)</f>
        <v>0</v>
      </c>
      <c r="H13" s="577">
        <f>SUM(H5:H12)</f>
        <v>424.90000000000003</v>
      </c>
      <c r="I13" s="577">
        <f>SUM(I5:I12)</f>
        <v>64.83</v>
      </c>
      <c r="J13" s="578">
        <v>0</v>
      </c>
      <c r="K13" s="579">
        <f t="shared" si="0"/>
        <v>15.25770769592845</v>
      </c>
    </row>
    <row r="14" spans="1:11" ht="18.75" customHeight="1" thickBot="1">
      <c r="A14" s="43" t="s">
        <v>545</v>
      </c>
      <c r="B14" s="541"/>
      <c r="C14" s="541"/>
      <c r="D14" s="541"/>
      <c r="E14" s="541"/>
      <c r="F14" s="541"/>
      <c r="G14" s="95"/>
      <c r="H14" s="95"/>
      <c r="I14" s="95"/>
      <c r="J14" s="542"/>
      <c r="K14" s="95"/>
    </row>
    <row r="15" spans="1:11" ht="15" customHeight="1" thickBot="1">
      <c r="A15" s="8" t="s">
        <v>229</v>
      </c>
      <c r="B15" s="4" t="s">
        <v>230</v>
      </c>
      <c r="C15" s="4" t="s">
        <v>36</v>
      </c>
      <c r="D15" s="4" t="s">
        <v>276</v>
      </c>
      <c r="E15" s="4" t="s">
        <v>277</v>
      </c>
      <c r="F15" s="26" t="s">
        <v>278</v>
      </c>
      <c r="G15" s="19" t="s">
        <v>247</v>
      </c>
      <c r="H15" s="19" t="s">
        <v>248</v>
      </c>
      <c r="I15" s="19" t="s">
        <v>249</v>
      </c>
      <c r="J15" s="206" t="s">
        <v>250</v>
      </c>
      <c r="K15" s="206" t="s">
        <v>251</v>
      </c>
    </row>
    <row r="16" spans="1:11" ht="14.25" customHeight="1">
      <c r="A16" s="24">
        <v>940</v>
      </c>
      <c r="B16" s="24">
        <v>6171</v>
      </c>
      <c r="C16" s="24">
        <v>5169</v>
      </c>
      <c r="D16" s="24">
        <v>15333</v>
      </c>
      <c r="E16" s="24">
        <v>104513013</v>
      </c>
      <c r="F16" s="24" t="s">
        <v>26</v>
      </c>
      <c r="G16" s="74">
        <v>0</v>
      </c>
      <c r="H16" s="74">
        <v>399.6</v>
      </c>
      <c r="I16" s="74">
        <v>0</v>
      </c>
      <c r="J16" s="74">
        <v>0</v>
      </c>
      <c r="K16" s="74">
        <f aca="true" t="shared" si="1" ref="K16:K24">I16/H16%</f>
        <v>0</v>
      </c>
    </row>
    <row r="17" spans="1:11" ht="14.25" customHeight="1" hidden="1">
      <c r="A17" s="24">
        <v>940</v>
      </c>
      <c r="B17" s="24">
        <v>6171</v>
      </c>
      <c r="C17" s="24">
        <v>5164</v>
      </c>
      <c r="D17" s="24">
        <v>15333</v>
      </c>
      <c r="E17" s="24">
        <v>104513013</v>
      </c>
      <c r="F17" s="24" t="s">
        <v>54</v>
      </c>
      <c r="G17" s="74">
        <v>0</v>
      </c>
      <c r="H17" s="74"/>
      <c r="I17" s="74"/>
      <c r="J17" s="74">
        <v>0</v>
      </c>
      <c r="K17" s="66">
        <v>0</v>
      </c>
    </row>
    <row r="18" spans="1:11" ht="12.75" hidden="1">
      <c r="A18" s="24">
        <v>940</v>
      </c>
      <c r="B18" s="24">
        <v>6171</v>
      </c>
      <c r="C18" s="24">
        <v>5172</v>
      </c>
      <c r="D18" s="24">
        <v>15333</v>
      </c>
      <c r="E18" s="24">
        <v>104513013</v>
      </c>
      <c r="F18" s="24" t="s">
        <v>213</v>
      </c>
      <c r="G18" s="74">
        <v>0</v>
      </c>
      <c r="H18" s="74"/>
      <c r="I18" s="74"/>
      <c r="J18" s="74">
        <v>0</v>
      </c>
      <c r="K18" s="66" t="e">
        <f t="shared" si="1"/>
        <v>#DIV/0!</v>
      </c>
    </row>
    <row r="19" spans="1:11" ht="12.75" hidden="1">
      <c r="A19" s="24">
        <v>940</v>
      </c>
      <c r="B19" s="24">
        <v>6171</v>
      </c>
      <c r="C19" s="24">
        <v>5175</v>
      </c>
      <c r="D19" s="24">
        <v>15333</v>
      </c>
      <c r="E19" s="24">
        <v>104513013</v>
      </c>
      <c r="F19" s="24" t="s">
        <v>216</v>
      </c>
      <c r="G19" s="74">
        <v>0</v>
      </c>
      <c r="H19" s="74"/>
      <c r="I19" s="74"/>
      <c r="J19" s="66">
        <v>0</v>
      </c>
      <c r="K19" s="66">
        <v>0</v>
      </c>
    </row>
    <row r="20" spans="1:11" ht="12.75" hidden="1">
      <c r="A20" s="24">
        <v>940</v>
      </c>
      <c r="B20" s="24">
        <v>6171</v>
      </c>
      <c r="C20" s="24">
        <v>5194</v>
      </c>
      <c r="D20" s="24">
        <v>15333</v>
      </c>
      <c r="E20" s="24">
        <v>104513013</v>
      </c>
      <c r="F20" s="24" t="s">
        <v>217</v>
      </c>
      <c r="G20" s="74">
        <v>0</v>
      </c>
      <c r="H20" s="74"/>
      <c r="I20" s="74"/>
      <c r="J20" s="66">
        <v>0</v>
      </c>
      <c r="K20" s="66" t="e">
        <f t="shared" si="1"/>
        <v>#DIV/0!</v>
      </c>
    </row>
    <row r="21" spans="1:11" ht="12.75">
      <c r="A21" s="24">
        <v>942</v>
      </c>
      <c r="B21" s="24">
        <v>6171</v>
      </c>
      <c r="C21" s="24">
        <v>5021</v>
      </c>
      <c r="D21" s="24">
        <v>15333</v>
      </c>
      <c r="E21" s="24">
        <v>104513013</v>
      </c>
      <c r="F21" s="24" t="s">
        <v>207</v>
      </c>
      <c r="G21" s="74">
        <v>0</v>
      </c>
      <c r="H21" s="74">
        <v>54</v>
      </c>
      <c r="I21" s="74">
        <v>53.83</v>
      </c>
      <c r="J21" s="66">
        <v>0</v>
      </c>
      <c r="K21" s="66">
        <f t="shared" si="1"/>
        <v>99.68518518518518</v>
      </c>
    </row>
    <row r="22" spans="1:11" ht="12.75">
      <c r="A22" s="24">
        <v>942</v>
      </c>
      <c r="B22" s="24">
        <v>6171</v>
      </c>
      <c r="C22" s="24">
        <v>5031</v>
      </c>
      <c r="D22" s="24">
        <v>15333</v>
      </c>
      <c r="E22" s="24">
        <v>104513013</v>
      </c>
      <c r="F22" s="24" t="s">
        <v>66</v>
      </c>
      <c r="G22" s="74">
        <v>0</v>
      </c>
      <c r="H22" s="74">
        <v>13.5</v>
      </c>
      <c r="I22" s="74">
        <v>13.35</v>
      </c>
      <c r="J22" s="74">
        <v>0</v>
      </c>
      <c r="K22" s="66">
        <f t="shared" si="1"/>
        <v>98.88888888888889</v>
      </c>
    </row>
    <row r="23" spans="1:11" ht="13.5" thickBot="1">
      <c r="A23" s="6">
        <v>942</v>
      </c>
      <c r="B23" s="6">
        <v>6171</v>
      </c>
      <c r="C23" s="6">
        <v>5032</v>
      </c>
      <c r="D23" s="24">
        <v>15333</v>
      </c>
      <c r="E23" s="6">
        <v>104513013</v>
      </c>
      <c r="F23" s="6" t="s">
        <v>13</v>
      </c>
      <c r="G23" s="71">
        <v>0</v>
      </c>
      <c r="H23" s="295">
        <v>5</v>
      </c>
      <c r="I23" s="71">
        <v>4.84</v>
      </c>
      <c r="J23" s="74">
        <v>0</v>
      </c>
      <c r="K23" s="333">
        <f t="shared" si="1"/>
        <v>96.8</v>
      </c>
    </row>
    <row r="24" spans="1:11" ht="14.25" customHeight="1" thickBot="1">
      <c r="A24" s="752" t="s">
        <v>131</v>
      </c>
      <c r="B24" s="753"/>
      <c r="C24" s="753"/>
      <c r="D24" s="753"/>
      <c r="E24" s="753"/>
      <c r="F24" s="754"/>
      <c r="G24" s="512">
        <f>SUM(G16:G23)</f>
        <v>0</v>
      </c>
      <c r="H24" s="512">
        <f>SUM(H16:H23)</f>
        <v>472.1</v>
      </c>
      <c r="I24" s="512">
        <f>SUM(I16:I23)</f>
        <v>72.02</v>
      </c>
      <c r="J24" s="509">
        <v>0</v>
      </c>
      <c r="K24" s="540">
        <f t="shared" si="1"/>
        <v>15.255242533361574</v>
      </c>
    </row>
    <row r="25" spans="1:11" ht="21.75" customHeight="1" thickBot="1">
      <c r="A25" s="43" t="s">
        <v>587</v>
      </c>
      <c r="B25" s="541"/>
      <c r="C25" s="541"/>
      <c r="D25" s="541"/>
      <c r="E25" s="541"/>
      <c r="F25" s="543"/>
      <c r="G25" s="333"/>
      <c r="H25" s="333"/>
      <c r="I25" s="333"/>
      <c r="J25" s="233"/>
      <c r="K25" s="333"/>
    </row>
    <row r="26" spans="1:11" ht="13.5" thickBot="1">
      <c r="A26" s="8" t="s">
        <v>229</v>
      </c>
      <c r="B26" s="4" t="s">
        <v>230</v>
      </c>
      <c r="C26" s="4" t="s">
        <v>36</v>
      </c>
      <c r="D26" s="4" t="s">
        <v>276</v>
      </c>
      <c r="E26" s="4" t="s">
        <v>277</v>
      </c>
      <c r="F26" s="26" t="s">
        <v>278</v>
      </c>
      <c r="G26" s="19" t="s">
        <v>247</v>
      </c>
      <c r="H26" s="19" t="s">
        <v>248</v>
      </c>
      <c r="I26" s="19" t="s">
        <v>249</v>
      </c>
      <c r="J26" s="206" t="s">
        <v>250</v>
      </c>
      <c r="K26" s="206" t="s">
        <v>251</v>
      </c>
    </row>
    <row r="27" spans="1:11" ht="14.25" customHeight="1">
      <c r="A27" s="24">
        <v>940</v>
      </c>
      <c r="B27" s="24">
        <v>6171</v>
      </c>
      <c r="C27" s="24">
        <v>5169</v>
      </c>
      <c r="D27" s="24">
        <v>15333</v>
      </c>
      <c r="E27" s="24">
        <v>104100077</v>
      </c>
      <c r="F27" s="24" t="s">
        <v>26</v>
      </c>
      <c r="G27" s="74">
        <v>0</v>
      </c>
      <c r="H27" s="74">
        <v>40</v>
      </c>
      <c r="I27" s="74">
        <v>0</v>
      </c>
      <c r="J27" s="74">
        <v>0</v>
      </c>
      <c r="K27" s="66">
        <f aca="true" t="shared" si="2" ref="K27:K35">I27/H27%</f>
        <v>0</v>
      </c>
    </row>
    <row r="28" spans="1:11" ht="14.25" customHeight="1" hidden="1">
      <c r="A28" s="24">
        <v>940</v>
      </c>
      <c r="B28" s="24">
        <v>6171</v>
      </c>
      <c r="C28" s="24">
        <v>5164</v>
      </c>
      <c r="D28" s="24">
        <v>15333</v>
      </c>
      <c r="E28" s="24">
        <v>104113077</v>
      </c>
      <c r="F28" s="24" t="s">
        <v>54</v>
      </c>
      <c r="G28" s="74">
        <v>0</v>
      </c>
      <c r="H28" s="74"/>
      <c r="I28" s="74"/>
      <c r="J28" s="74">
        <v>0</v>
      </c>
      <c r="K28" s="66" t="e">
        <f t="shared" si="2"/>
        <v>#DIV/0!</v>
      </c>
    </row>
    <row r="29" spans="1:11" ht="12.75" hidden="1">
      <c r="A29" s="24">
        <v>940</v>
      </c>
      <c r="B29" s="24">
        <v>6171</v>
      </c>
      <c r="C29" s="24">
        <v>5172</v>
      </c>
      <c r="D29" s="24">
        <v>15333</v>
      </c>
      <c r="E29" s="24">
        <v>104113077</v>
      </c>
      <c r="F29" s="24" t="s">
        <v>213</v>
      </c>
      <c r="G29" s="74">
        <v>0</v>
      </c>
      <c r="H29" s="74"/>
      <c r="I29" s="74"/>
      <c r="J29" s="74">
        <v>0</v>
      </c>
      <c r="K29" s="66" t="e">
        <f t="shared" si="2"/>
        <v>#DIV/0!</v>
      </c>
    </row>
    <row r="30" spans="1:11" ht="12.75" hidden="1">
      <c r="A30" s="24">
        <v>940</v>
      </c>
      <c r="B30" s="24">
        <v>6171</v>
      </c>
      <c r="C30" s="24">
        <v>5175</v>
      </c>
      <c r="D30" s="24">
        <v>15333</v>
      </c>
      <c r="E30" s="24">
        <v>104113077</v>
      </c>
      <c r="F30" s="24" t="s">
        <v>216</v>
      </c>
      <c r="G30" s="74">
        <v>0</v>
      </c>
      <c r="H30" s="74"/>
      <c r="I30" s="74"/>
      <c r="J30" s="66">
        <v>0</v>
      </c>
      <c r="K30" s="66" t="e">
        <f t="shared" si="2"/>
        <v>#DIV/0!</v>
      </c>
    </row>
    <row r="31" spans="1:11" ht="12.75" hidden="1">
      <c r="A31" s="24">
        <v>940</v>
      </c>
      <c r="B31" s="24">
        <v>6171</v>
      </c>
      <c r="C31" s="24">
        <v>5194</v>
      </c>
      <c r="D31" s="24">
        <v>15333</v>
      </c>
      <c r="E31" s="24">
        <v>104113077</v>
      </c>
      <c r="F31" s="24" t="s">
        <v>217</v>
      </c>
      <c r="G31" s="74">
        <v>0</v>
      </c>
      <c r="H31" s="74"/>
      <c r="I31" s="74"/>
      <c r="J31" s="66">
        <v>0</v>
      </c>
      <c r="K31" s="66" t="e">
        <f t="shared" si="2"/>
        <v>#DIV/0!</v>
      </c>
    </row>
    <row r="32" spans="1:11" ht="12.75">
      <c r="A32" s="24">
        <v>942</v>
      </c>
      <c r="B32" s="24">
        <v>6171</v>
      </c>
      <c r="C32" s="24">
        <v>5021</v>
      </c>
      <c r="D32" s="24">
        <v>15333</v>
      </c>
      <c r="E32" s="24">
        <v>104100077</v>
      </c>
      <c r="F32" s="24" t="s">
        <v>207</v>
      </c>
      <c r="G32" s="74">
        <v>0</v>
      </c>
      <c r="H32" s="74">
        <v>5.4</v>
      </c>
      <c r="I32" s="74">
        <v>5.38</v>
      </c>
      <c r="J32" s="66">
        <v>0</v>
      </c>
      <c r="K32" s="66">
        <f t="shared" si="2"/>
        <v>99.62962962962962</v>
      </c>
    </row>
    <row r="33" spans="1:11" ht="12.75">
      <c r="A33" s="24">
        <v>942</v>
      </c>
      <c r="B33" s="24">
        <v>6171</v>
      </c>
      <c r="C33" s="24">
        <v>5031</v>
      </c>
      <c r="D33" s="24">
        <v>15333</v>
      </c>
      <c r="E33" s="24">
        <v>104100077</v>
      </c>
      <c r="F33" s="24" t="s">
        <v>66</v>
      </c>
      <c r="G33" s="74">
        <v>0</v>
      </c>
      <c r="H33" s="74">
        <v>1.4</v>
      </c>
      <c r="I33" s="74">
        <v>1.34</v>
      </c>
      <c r="J33" s="74">
        <v>0</v>
      </c>
      <c r="K33" s="66">
        <f t="shared" si="2"/>
        <v>95.71428571428574</v>
      </c>
    </row>
    <row r="34" spans="1:11" ht="13.5" thickBot="1">
      <c r="A34" s="39">
        <v>942</v>
      </c>
      <c r="B34" s="39">
        <v>6171</v>
      </c>
      <c r="C34" s="39">
        <v>5032</v>
      </c>
      <c r="D34" s="24">
        <v>15333</v>
      </c>
      <c r="E34" s="39">
        <v>104100077</v>
      </c>
      <c r="F34" s="39" t="s">
        <v>13</v>
      </c>
      <c r="G34" s="62">
        <v>0</v>
      </c>
      <c r="H34" s="544">
        <v>0.5</v>
      </c>
      <c r="I34" s="62">
        <v>0.48</v>
      </c>
      <c r="J34" s="313">
        <v>0</v>
      </c>
      <c r="K34" s="544">
        <f t="shared" si="2"/>
        <v>96</v>
      </c>
    </row>
    <row r="35" spans="1:11" ht="15" customHeight="1" thickBot="1">
      <c r="A35" s="431" t="s">
        <v>131</v>
      </c>
      <c r="B35" s="10"/>
      <c r="C35" s="10"/>
      <c r="D35" s="10"/>
      <c r="E35" s="10"/>
      <c r="F35" s="10"/>
      <c r="G35" s="508">
        <f>SUM(G27:G34)</f>
        <v>0</v>
      </c>
      <c r="H35" s="508">
        <f>SUM(H27:H34)</f>
        <v>47.3</v>
      </c>
      <c r="I35" s="508">
        <f>SUM(I27:I34)</f>
        <v>7.199999999999999</v>
      </c>
      <c r="J35" s="509">
        <v>0</v>
      </c>
      <c r="K35" s="540">
        <f t="shared" si="2"/>
        <v>15.221987315010571</v>
      </c>
    </row>
    <row r="36" spans="1:11" ht="9" customHeight="1" thickBot="1">
      <c r="A36" s="293"/>
      <c r="B36" s="15"/>
      <c r="C36" s="15"/>
      <c r="D36" s="15"/>
      <c r="E36" s="15"/>
      <c r="F36" s="15"/>
      <c r="G36" s="67"/>
      <c r="H36" s="67"/>
      <c r="I36" s="67"/>
      <c r="J36" s="542"/>
      <c r="K36" s="95"/>
    </row>
    <row r="37" spans="1:11" ht="19.5" customHeight="1" thickBot="1">
      <c r="A37" s="755" t="s">
        <v>283</v>
      </c>
      <c r="B37" s="728"/>
      <c r="C37" s="728"/>
      <c r="D37" s="728"/>
      <c r="E37" s="728"/>
      <c r="F37" s="756"/>
      <c r="G37" s="545">
        <f>SUM(G13,G24,G35)</f>
        <v>0</v>
      </c>
      <c r="H37" s="545">
        <f>SUM(H13,H24,H35)</f>
        <v>944.3</v>
      </c>
      <c r="I37" s="545">
        <f>SUM(I13,I24,I35)</f>
        <v>144.04999999999998</v>
      </c>
      <c r="J37" s="242">
        <v>0</v>
      </c>
      <c r="K37" s="242">
        <f>I37/H37%</f>
        <v>15.25468601080165</v>
      </c>
    </row>
    <row r="38" spans="1:11" ht="11.25" customHeight="1">
      <c r="A38" s="31"/>
      <c r="B38" s="29"/>
      <c r="C38" s="29"/>
      <c r="D38" s="29"/>
      <c r="E38" s="29"/>
      <c r="F38" s="29"/>
      <c r="G38" s="546"/>
      <c r="H38" s="546"/>
      <c r="I38" s="546"/>
      <c r="J38" s="268"/>
      <c r="K38" s="268"/>
    </row>
    <row r="39" spans="1:11" ht="12.75">
      <c r="A39" s="342" t="s">
        <v>650</v>
      </c>
      <c r="B39" s="270"/>
      <c r="C39" s="270"/>
      <c r="D39" s="270"/>
      <c r="E39" s="270"/>
      <c r="F39" s="270"/>
      <c r="G39" s="65"/>
      <c r="H39" s="65"/>
      <c r="I39" s="65"/>
      <c r="J39" s="21"/>
      <c r="K39" s="21"/>
    </row>
    <row r="40" spans="1:11" ht="69.75" customHeight="1">
      <c r="A40" s="744" t="s">
        <v>818</v>
      </c>
      <c r="B40" s="745"/>
      <c r="C40" s="745"/>
      <c r="D40" s="745"/>
      <c r="E40" s="745"/>
      <c r="F40" s="745"/>
      <c r="G40" s="735"/>
      <c r="H40" s="735"/>
      <c r="I40" s="735"/>
      <c r="J40" s="735"/>
      <c r="K40" s="735"/>
    </row>
    <row r="41" spans="1:11" ht="14.25" customHeight="1">
      <c r="A41" s="324"/>
      <c r="B41" s="324"/>
      <c r="C41" s="21"/>
      <c r="D41" s="21"/>
      <c r="E41" s="21"/>
      <c r="F41" s="21"/>
      <c r="G41" s="21"/>
      <c r="H41" s="21"/>
      <c r="I41" s="21"/>
      <c r="J41" s="21"/>
      <c r="K41" s="21"/>
    </row>
    <row r="42" spans="1:11" ht="12.75">
      <c r="A42" s="53"/>
      <c r="B42" s="21"/>
      <c r="C42" s="21"/>
      <c r="D42" s="21"/>
      <c r="E42" s="21"/>
      <c r="F42" s="21"/>
      <c r="G42" s="21"/>
      <c r="H42" s="21"/>
      <c r="I42" s="21"/>
      <c r="J42" s="21"/>
      <c r="K42" s="21"/>
    </row>
    <row r="43" spans="1:11" ht="12.75">
      <c r="A43" s="43"/>
      <c r="B43" s="23"/>
      <c r="C43" s="23"/>
      <c r="D43" s="23"/>
      <c r="E43" s="23"/>
      <c r="F43" s="23"/>
      <c r="G43" s="65"/>
      <c r="H43" s="65"/>
      <c r="I43" s="65"/>
      <c r="J43" s="338"/>
      <c r="K43" s="338"/>
    </row>
  </sheetData>
  <sheetProtection/>
  <mergeCells count="4">
    <mergeCell ref="A13:F13"/>
    <mergeCell ref="A24:F24"/>
    <mergeCell ref="A37:F37"/>
    <mergeCell ref="A40:K40"/>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&amp;L&amp;A&amp;R&amp;P</oddFooter>
  </headerFooter>
</worksheet>
</file>

<file path=xl/worksheets/sheet21.xml><?xml version="1.0" encoding="utf-8"?>
<worksheet xmlns="http://schemas.openxmlformats.org/spreadsheetml/2006/main" xmlns:r="http://schemas.openxmlformats.org/officeDocument/2006/relationships">
  <dimension ref="A1:M38"/>
  <sheetViews>
    <sheetView zoomScalePageLayoutView="0" workbookViewId="0" topLeftCell="A19">
      <selection activeCell="A34" sqref="A34:K34"/>
    </sheetView>
  </sheetViews>
  <sheetFormatPr defaultColWidth="9.00390625" defaultRowHeight="12.75"/>
  <cols>
    <col min="1" max="1" width="6.125" style="0" customWidth="1"/>
    <col min="2" max="2" width="7.125" style="0" customWidth="1"/>
    <col min="3" max="3" width="6.625" style="0" customWidth="1"/>
    <col min="4" max="4" width="5.50390625" style="0" customWidth="1"/>
    <col min="5" max="5" width="7.875" style="0" customWidth="1"/>
    <col min="6" max="6" width="40.375" style="0" customWidth="1"/>
    <col min="7" max="7" width="10.50390625" style="0" customWidth="1"/>
    <col min="8" max="8" width="10.875" style="0" customWidth="1"/>
    <col min="9" max="9" width="16.875" style="0" customWidth="1"/>
    <col min="10" max="10" width="8.00390625" style="0" customWidth="1"/>
  </cols>
  <sheetData>
    <row r="1" spans="1:13" ht="15.75" customHeight="1">
      <c r="A1" s="744"/>
      <c r="B1" s="745"/>
      <c r="C1" s="745"/>
      <c r="D1" s="745"/>
      <c r="E1" s="745"/>
      <c r="F1" s="745"/>
      <c r="G1" s="735"/>
      <c r="H1" s="735"/>
      <c r="I1" s="735"/>
      <c r="J1" s="735"/>
      <c r="K1" s="735"/>
      <c r="M1" s="21"/>
    </row>
    <row r="2" spans="1:12" ht="13.5" thickBot="1">
      <c r="A2" s="490" t="s">
        <v>933</v>
      </c>
      <c r="B2" s="490"/>
      <c r="C2" s="490"/>
      <c r="D2" s="490"/>
      <c r="E2" s="490"/>
      <c r="F2" s="490"/>
      <c r="G2" s="490"/>
      <c r="H2" s="490"/>
      <c r="I2" s="490"/>
      <c r="J2" s="490"/>
      <c r="K2" s="490"/>
      <c r="L2" s="21"/>
    </row>
    <row r="3" spans="1:11" ht="13.5" thickBot="1">
      <c r="A3" s="451" t="s">
        <v>229</v>
      </c>
      <c r="B3" s="428" t="s">
        <v>230</v>
      </c>
      <c r="C3" s="428" t="s">
        <v>36</v>
      </c>
      <c r="D3" s="428" t="s">
        <v>276</v>
      </c>
      <c r="E3" s="428" t="s">
        <v>277</v>
      </c>
      <c r="F3" s="428" t="s">
        <v>278</v>
      </c>
      <c r="G3" s="428" t="s">
        <v>247</v>
      </c>
      <c r="H3" s="428" t="s">
        <v>248</v>
      </c>
      <c r="I3" s="428" t="s">
        <v>249</v>
      </c>
      <c r="J3" s="428" t="s">
        <v>250</v>
      </c>
      <c r="K3" s="452" t="s">
        <v>251</v>
      </c>
    </row>
    <row r="4" spans="1:11" ht="12.75">
      <c r="A4" s="24">
        <v>905</v>
      </c>
      <c r="B4" s="340">
        <v>6115</v>
      </c>
      <c r="C4" s="24">
        <v>5901</v>
      </c>
      <c r="D4" s="24">
        <v>5</v>
      </c>
      <c r="E4" s="24">
        <v>98193</v>
      </c>
      <c r="F4" s="89" t="s">
        <v>703</v>
      </c>
      <c r="G4" s="66">
        <v>0</v>
      </c>
      <c r="H4" s="66">
        <v>22.5</v>
      </c>
      <c r="I4" s="66">
        <v>0</v>
      </c>
      <c r="J4" s="66">
        <v>0</v>
      </c>
      <c r="K4" s="66">
        <f>I4/H4%</f>
        <v>0</v>
      </c>
    </row>
    <row r="5" spans="1:11" ht="12.75">
      <c r="A5" s="24">
        <v>942</v>
      </c>
      <c r="B5" s="340">
        <v>6115</v>
      </c>
      <c r="C5" s="24">
        <v>5019</v>
      </c>
      <c r="D5" s="24">
        <v>42</v>
      </c>
      <c r="E5" s="24">
        <v>98193</v>
      </c>
      <c r="F5" s="89" t="s">
        <v>350</v>
      </c>
      <c r="G5" s="66">
        <v>0</v>
      </c>
      <c r="H5" s="66">
        <v>8.2</v>
      </c>
      <c r="I5" s="66">
        <v>5.72</v>
      </c>
      <c r="J5" s="66">
        <v>0</v>
      </c>
      <c r="K5" s="66">
        <f>I5/H5%</f>
        <v>69.75609756097562</v>
      </c>
    </row>
    <row r="6" spans="1:11" ht="12.75">
      <c r="A6" s="24">
        <v>942</v>
      </c>
      <c r="B6" s="340">
        <v>6115</v>
      </c>
      <c r="C6" s="24">
        <v>5021</v>
      </c>
      <c r="D6" s="24">
        <v>42</v>
      </c>
      <c r="E6" s="24">
        <v>98193</v>
      </c>
      <c r="F6" s="24" t="s">
        <v>207</v>
      </c>
      <c r="G6" s="66">
        <v>0</v>
      </c>
      <c r="H6" s="66">
        <v>1945.4</v>
      </c>
      <c r="I6" s="66">
        <v>1939.15</v>
      </c>
      <c r="J6" s="66">
        <v>0</v>
      </c>
      <c r="K6" s="66">
        <f aca="true" t="shared" si="0" ref="K6:K22">I6/H6%</f>
        <v>99.67872931016758</v>
      </c>
    </row>
    <row r="7" spans="1:11" ht="12.75">
      <c r="A7" s="24">
        <v>942</v>
      </c>
      <c r="B7" s="340">
        <v>6115</v>
      </c>
      <c r="C7" s="24">
        <v>5029</v>
      </c>
      <c r="D7" s="24">
        <v>42</v>
      </c>
      <c r="E7" s="24">
        <v>98193</v>
      </c>
      <c r="F7" s="89" t="s">
        <v>498</v>
      </c>
      <c r="G7" s="66">
        <v>0</v>
      </c>
      <c r="H7" s="66">
        <v>4.9</v>
      </c>
      <c r="I7" s="66">
        <v>1.3</v>
      </c>
      <c r="J7" s="66">
        <v>0</v>
      </c>
      <c r="K7" s="66">
        <f t="shared" si="0"/>
        <v>26.53061224489796</v>
      </c>
    </row>
    <row r="8" spans="1:11" ht="12.75">
      <c r="A8" s="24">
        <v>942</v>
      </c>
      <c r="B8" s="340">
        <v>6115</v>
      </c>
      <c r="C8" s="24">
        <v>5031</v>
      </c>
      <c r="D8" s="24">
        <v>42</v>
      </c>
      <c r="E8" s="24">
        <v>98193</v>
      </c>
      <c r="F8" s="24" t="s">
        <v>704</v>
      </c>
      <c r="G8" s="66">
        <v>0</v>
      </c>
      <c r="H8" s="66">
        <v>130</v>
      </c>
      <c r="I8" s="66">
        <v>125.74</v>
      </c>
      <c r="J8" s="66">
        <v>0</v>
      </c>
      <c r="K8" s="66">
        <f t="shared" si="0"/>
        <v>96.72307692307692</v>
      </c>
    </row>
    <row r="9" spans="1:11" ht="12.75">
      <c r="A9" s="24">
        <v>942</v>
      </c>
      <c r="B9" s="340">
        <v>6115</v>
      </c>
      <c r="C9" s="24">
        <v>5032</v>
      </c>
      <c r="D9" s="24">
        <v>42</v>
      </c>
      <c r="E9" s="24">
        <v>98193</v>
      </c>
      <c r="F9" s="24" t="s">
        <v>705</v>
      </c>
      <c r="G9" s="66">
        <v>0</v>
      </c>
      <c r="H9" s="66">
        <v>47</v>
      </c>
      <c r="I9" s="66">
        <v>45.63</v>
      </c>
      <c r="J9" s="66">
        <v>0</v>
      </c>
      <c r="K9" s="66">
        <f t="shared" si="0"/>
        <v>97.08510638297874</v>
      </c>
    </row>
    <row r="10" spans="1:11" ht="12.75">
      <c r="A10" s="24">
        <v>942</v>
      </c>
      <c r="B10" s="340">
        <v>6115</v>
      </c>
      <c r="C10" s="24">
        <v>5039</v>
      </c>
      <c r="D10" s="24">
        <v>42</v>
      </c>
      <c r="E10" s="24">
        <v>98193</v>
      </c>
      <c r="F10" s="24" t="s">
        <v>706</v>
      </c>
      <c r="G10" s="66">
        <v>0</v>
      </c>
      <c r="H10" s="66">
        <v>2</v>
      </c>
      <c r="I10" s="66">
        <v>1.37</v>
      </c>
      <c r="J10" s="66">
        <v>0</v>
      </c>
      <c r="K10" s="66">
        <f t="shared" si="0"/>
        <v>68.5</v>
      </c>
    </row>
    <row r="11" spans="1:13" ht="12.75">
      <c r="A11" s="24">
        <v>925</v>
      </c>
      <c r="B11" s="340">
        <v>6115</v>
      </c>
      <c r="C11" s="24">
        <v>5139</v>
      </c>
      <c r="D11" s="24">
        <v>25</v>
      </c>
      <c r="E11" s="24">
        <v>98193</v>
      </c>
      <c r="F11" s="35" t="s">
        <v>170</v>
      </c>
      <c r="G11" s="66">
        <v>0</v>
      </c>
      <c r="H11" s="66">
        <v>100</v>
      </c>
      <c r="I11" s="66">
        <v>62.45</v>
      </c>
      <c r="J11" s="66">
        <v>0</v>
      </c>
      <c r="K11" s="66">
        <f t="shared" si="0"/>
        <v>62.45</v>
      </c>
      <c r="M11" s="95"/>
    </row>
    <row r="12" spans="1:11" ht="12.75">
      <c r="A12" s="24">
        <v>925</v>
      </c>
      <c r="B12" s="340">
        <v>6115</v>
      </c>
      <c r="C12" s="24">
        <v>5156</v>
      </c>
      <c r="D12" s="24">
        <v>25</v>
      </c>
      <c r="E12" s="24">
        <v>98193</v>
      </c>
      <c r="F12" s="35" t="s">
        <v>63</v>
      </c>
      <c r="G12" s="66">
        <v>0</v>
      </c>
      <c r="H12" s="66">
        <v>10</v>
      </c>
      <c r="I12" s="66">
        <v>10</v>
      </c>
      <c r="J12" s="66">
        <v>0</v>
      </c>
      <c r="K12" s="66">
        <f t="shared" si="0"/>
        <v>100</v>
      </c>
    </row>
    <row r="13" spans="1:13" ht="12.75">
      <c r="A13" s="24">
        <v>925</v>
      </c>
      <c r="B13" s="340">
        <v>6115</v>
      </c>
      <c r="C13" s="24">
        <v>5164</v>
      </c>
      <c r="D13" s="24">
        <v>25</v>
      </c>
      <c r="E13" s="24">
        <v>98193</v>
      </c>
      <c r="F13" s="35" t="s">
        <v>54</v>
      </c>
      <c r="G13" s="66">
        <v>0</v>
      </c>
      <c r="H13" s="66">
        <v>20</v>
      </c>
      <c r="I13" s="66">
        <v>20</v>
      </c>
      <c r="J13" s="66">
        <v>0</v>
      </c>
      <c r="K13" s="66">
        <f t="shared" si="0"/>
        <v>100</v>
      </c>
      <c r="M13" s="21"/>
    </row>
    <row r="14" spans="1:13" ht="12.75">
      <c r="A14" s="24">
        <v>925</v>
      </c>
      <c r="B14" s="340">
        <v>6115</v>
      </c>
      <c r="C14" s="24">
        <v>5169</v>
      </c>
      <c r="D14" s="24">
        <v>25</v>
      </c>
      <c r="E14" s="24">
        <v>98193</v>
      </c>
      <c r="F14" s="35" t="s">
        <v>26</v>
      </c>
      <c r="G14" s="66">
        <v>0</v>
      </c>
      <c r="H14" s="66">
        <v>50</v>
      </c>
      <c r="I14" s="66">
        <v>26.66</v>
      </c>
      <c r="J14" s="66">
        <v>0</v>
      </c>
      <c r="K14" s="66">
        <f t="shared" si="0"/>
        <v>53.32</v>
      </c>
      <c r="M14" s="23"/>
    </row>
    <row r="15" spans="1:13" ht="12.75">
      <c r="A15" s="24">
        <v>925</v>
      </c>
      <c r="B15" s="340">
        <v>6115</v>
      </c>
      <c r="C15" s="24">
        <v>5171</v>
      </c>
      <c r="D15" s="24">
        <v>25</v>
      </c>
      <c r="E15" s="24">
        <v>98193</v>
      </c>
      <c r="F15" s="24" t="s">
        <v>15</v>
      </c>
      <c r="G15" s="74">
        <v>0</v>
      </c>
      <c r="H15" s="74">
        <v>50</v>
      </c>
      <c r="I15" s="74">
        <v>45.65</v>
      </c>
      <c r="J15" s="74">
        <v>0</v>
      </c>
      <c r="K15" s="74">
        <f t="shared" si="0"/>
        <v>91.3</v>
      </c>
      <c r="M15" s="21"/>
    </row>
    <row r="16" spans="1:13" ht="12.75">
      <c r="A16" s="24">
        <v>950</v>
      </c>
      <c r="B16" s="340">
        <v>6115</v>
      </c>
      <c r="C16" s="24">
        <v>5139</v>
      </c>
      <c r="D16" s="24">
        <v>50</v>
      </c>
      <c r="E16" s="24">
        <v>98193</v>
      </c>
      <c r="F16" s="35" t="s">
        <v>170</v>
      </c>
      <c r="G16" s="66">
        <v>0</v>
      </c>
      <c r="H16" s="66">
        <v>15</v>
      </c>
      <c r="I16" s="66">
        <v>0</v>
      </c>
      <c r="J16" s="66">
        <v>0</v>
      </c>
      <c r="K16" s="66">
        <f>I16/H16%</f>
        <v>0</v>
      </c>
      <c r="M16" s="21"/>
    </row>
    <row r="17" spans="1:13" ht="12.75">
      <c r="A17" s="24">
        <v>950</v>
      </c>
      <c r="B17" s="340">
        <v>6115</v>
      </c>
      <c r="C17" s="24">
        <v>5151</v>
      </c>
      <c r="D17" s="24">
        <v>50</v>
      </c>
      <c r="E17" s="24">
        <v>98193</v>
      </c>
      <c r="F17" s="24" t="s">
        <v>116</v>
      </c>
      <c r="G17" s="74">
        <v>0</v>
      </c>
      <c r="H17" s="74">
        <v>40.9</v>
      </c>
      <c r="I17" s="74">
        <v>40.21</v>
      </c>
      <c r="J17" s="74">
        <v>0</v>
      </c>
      <c r="K17" s="74">
        <f t="shared" si="0"/>
        <v>98.31295843520783</v>
      </c>
      <c r="M17" s="21"/>
    </row>
    <row r="18" spans="1:13" ht="12.75">
      <c r="A18" s="24">
        <v>950</v>
      </c>
      <c r="B18" s="340">
        <v>6115</v>
      </c>
      <c r="C18" s="24">
        <v>5152</v>
      </c>
      <c r="D18" s="24">
        <v>50</v>
      </c>
      <c r="E18" s="24">
        <v>98193</v>
      </c>
      <c r="F18" s="24" t="s">
        <v>117</v>
      </c>
      <c r="G18" s="74">
        <v>0</v>
      </c>
      <c r="H18" s="74">
        <v>64.5</v>
      </c>
      <c r="I18" s="74">
        <v>61.81</v>
      </c>
      <c r="J18" s="74">
        <v>0</v>
      </c>
      <c r="K18" s="74">
        <f t="shared" si="0"/>
        <v>95.82945736434108</v>
      </c>
      <c r="M18" s="21"/>
    </row>
    <row r="19" spans="1:13" ht="12.75">
      <c r="A19" s="24">
        <v>950</v>
      </c>
      <c r="B19" s="340">
        <v>6115</v>
      </c>
      <c r="C19" s="24">
        <v>5154</v>
      </c>
      <c r="D19" s="24">
        <v>50</v>
      </c>
      <c r="E19" s="24">
        <v>98193</v>
      </c>
      <c r="F19" s="24" t="s">
        <v>118</v>
      </c>
      <c r="G19" s="74">
        <v>0</v>
      </c>
      <c r="H19" s="74">
        <v>54.3</v>
      </c>
      <c r="I19" s="74">
        <v>53.93</v>
      </c>
      <c r="J19" s="74">
        <v>0</v>
      </c>
      <c r="K19" s="74">
        <f t="shared" si="0"/>
        <v>99.31860036832414</v>
      </c>
      <c r="M19" s="21"/>
    </row>
    <row r="20" spans="1:13" ht="12.75">
      <c r="A20" s="24">
        <v>950</v>
      </c>
      <c r="B20" s="340">
        <v>6115</v>
      </c>
      <c r="C20" s="24">
        <v>5169</v>
      </c>
      <c r="D20" s="24">
        <v>50</v>
      </c>
      <c r="E20" s="24">
        <v>98193</v>
      </c>
      <c r="F20" s="24" t="s">
        <v>26</v>
      </c>
      <c r="G20" s="74">
        <v>0</v>
      </c>
      <c r="H20" s="74">
        <v>44.6</v>
      </c>
      <c r="I20" s="74">
        <v>41.68</v>
      </c>
      <c r="J20" s="74">
        <v>0</v>
      </c>
      <c r="K20" s="74">
        <f t="shared" si="0"/>
        <v>93.45291479820628</v>
      </c>
      <c r="M20" s="21"/>
    </row>
    <row r="21" spans="1:13" ht="13.5" thickBot="1">
      <c r="A21" s="35">
        <v>950</v>
      </c>
      <c r="B21" s="340">
        <v>6115</v>
      </c>
      <c r="C21" s="35">
        <v>5175</v>
      </c>
      <c r="D21" s="35">
        <v>50</v>
      </c>
      <c r="E21" s="24">
        <v>98193</v>
      </c>
      <c r="F21" s="24" t="s">
        <v>216</v>
      </c>
      <c r="G21" s="295">
        <v>0</v>
      </c>
      <c r="H21" s="295">
        <v>135.7</v>
      </c>
      <c r="I21" s="295">
        <v>126.47</v>
      </c>
      <c r="J21" s="295">
        <v>0</v>
      </c>
      <c r="K21" s="74">
        <f t="shared" si="0"/>
        <v>93.19823139277818</v>
      </c>
      <c r="M21" s="21"/>
    </row>
    <row r="22" spans="1:13" ht="13.5" thickBot="1">
      <c r="A22" s="627" t="s">
        <v>709</v>
      </c>
      <c r="B22" s="628"/>
      <c r="C22" s="628"/>
      <c r="D22" s="628"/>
      <c r="E22" s="628"/>
      <c r="F22" s="453"/>
      <c r="G22" s="63">
        <f>SUM(G4:G21)</f>
        <v>0</v>
      </c>
      <c r="H22" s="63">
        <f>SUM(H4:H21)</f>
        <v>2745</v>
      </c>
      <c r="I22" s="63">
        <f>SUM(I4:I21)</f>
        <v>2607.769999999999</v>
      </c>
      <c r="J22" s="335">
        <v>0</v>
      </c>
      <c r="K22" s="336">
        <f t="shared" si="0"/>
        <v>95.00072859744988</v>
      </c>
      <c r="M22" s="21"/>
    </row>
    <row r="23" spans="1:13" ht="13.5" thickBot="1">
      <c r="A23" s="627" t="s">
        <v>708</v>
      </c>
      <c r="B23" s="334"/>
      <c r="C23" s="334"/>
      <c r="D23" s="334"/>
      <c r="E23" s="334"/>
      <c r="F23" s="334"/>
      <c r="G23" s="334"/>
      <c r="H23" s="334"/>
      <c r="I23" s="334"/>
      <c r="J23" s="334"/>
      <c r="K23" s="337"/>
      <c r="M23" s="21"/>
    </row>
    <row r="24" spans="1:13" ht="13.5" thickBot="1">
      <c r="A24" s="451" t="s">
        <v>229</v>
      </c>
      <c r="B24" s="428" t="s">
        <v>230</v>
      </c>
      <c r="C24" s="428" t="s">
        <v>36</v>
      </c>
      <c r="D24" s="428" t="s">
        <v>276</v>
      </c>
      <c r="E24" s="428" t="s">
        <v>277</v>
      </c>
      <c r="F24" s="428" t="s">
        <v>278</v>
      </c>
      <c r="G24" s="428" t="s">
        <v>247</v>
      </c>
      <c r="H24" s="428" t="s">
        <v>248</v>
      </c>
      <c r="I24" s="428" t="s">
        <v>249</v>
      </c>
      <c r="J24" s="428" t="s">
        <v>250</v>
      </c>
      <c r="K24" s="452" t="s">
        <v>251</v>
      </c>
      <c r="M24" s="21"/>
    </row>
    <row r="25" spans="1:13" ht="12.75">
      <c r="A25" s="24">
        <v>942</v>
      </c>
      <c r="B25" s="340">
        <v>6115</v>
      </c>
      <c r="C25" s="24">
        <v>5021</v>
      </c>
      <c r="D25" s="24">
        <v>42</v>
      </c>
      <c r="E25" s="24">
        <v>0</v>
      </c>
      <c r="F25" s="24" t="s">
        <v>207</v>
      </c>
      <c r="G25" s="66">
        <v>0</v>
      </c>
      <c r="H25" s="66">
        <v>855.4</v>
      </c>
      <c r="I25" s="66">
        <v>563.78</v>
      </c>
      <c r="J25" s="66">
        <v>0</v>
      </c>
      <c r="K25" s="66">
        <f>I25/H25%</f>
        <v>65.90834697217676</v>
      </c>
      <c r="M25" s="21"/>
    </row>
    <row r="26" spans="1:13" ht="12.75">
      <c r="A26" s="24">
        <v>950</v>
      </c>
      <c r="B26" s="340">
        <v>6115</v>
      </c>
      <c r="C26" s="24">
        <v>5139</v>
      </c>
      <c r="D26" s="24">
        <v>50</v>
      </c>
      <c r="E26" s="24">
        <v>0</v>
      </c>
      <c r="F26" s="24" t="s">
        <v>170</v>
      </c>
      <c r="G26" s="74">
        <v>0</v>
      </c>
      <c r="H26" s="74">
        <v>4.3</v>
      </c>
      <c r="I26" s="74">
        <v>3.12</v>
      </c>
      <c r="J26" s="74">
        <v>0</v>
      </c>
      <c r="K26" s="74">
        <f>I26/H26%</f>
        <v>72.55813953488374</v>
      </c>
      <c r="M26" s="95"/>
    </row>
    <row r="27" spans="1:11" ht="13.5" thickBot="1">
      <c r="A27" s="24">
        <v>950</v>
      </c>
      <c r="B27" s="340">
        <v>6115</v>
      </c>
      <c r="C27" s="24">
        <v>5175</v>
      </c>
      <c r="D27" s="24">
        <v>50</v>
      </c>
      <c r="E27" s="24">
        <v>0</v>
      </c>
      <c r="F27" s="24" t="s">
        <v>216</v>
      </c>
      <c r="G27" s="74">
        <v>0</v>
      </c>
      <c r="H27" s="74">
        <v>79</v>
      </c>
      <c r="I27" s="74">
        <v>32.76</v>
      </c>
      <c r="J27" s="74">
        <v>0</v>
      </c>
      <c r="K27" s="74">
        <f>I27/H27%</f>
        <v>41.46835443037974</v>
      </c>
    </row>
    <row r="28" spans="1:11" ht="13.5" thickBot="1">
      <c r="A28" s="627" t="s">
        <v>283</v>
      </c>
      <c r="B28" s="628"/>
      <c r="C28" s="628"/>
      <c r="D28" s="628"/>
      <c r="E28" s="628"/>
      <c r="F28" s="453"/>
      <c r="G28" s="63">
        <f>SUM(G25:G27)</f>
        <v>0</v>
      </c>
      <c r="H28" s="63">
        <f>SUM(H25:H27)</f>
        <v>938.6999999999999</v>
      </c>
      <c r="I28" s="63">
        <f>SUM(I25:I27)</f>
        <v>599.66</v>
      </c>
      <c r="J28" s="335">
        <v>0</v>
      </c>
      <c r="K28" s="336">
        <f>I28/H28%</f>
        <v>63.881964418877175</v>
      </c>
    </row>
    <row r="29" spans="1:11" ht="13.5" thickBot="1">
      <c r="A29" s="490"/>
      <c r="B29" s="490"/>
      <c r="C29" s="490"/>
      <c r="D29" s="490"/>
      <c r="E29" s="490"/>
      <c r="F29" s="490"/>
      <c r="G29" s="65"/>
      <c r="H29" s="65"/>
      <c r="I29" s="65"/>
      <c r="J29" s="338"/>
      <c r="K29" s="338"/>
    </row>
    <row r="30" spans="1:11" ht="13.5" thickBot="1">
      <c r="A30" s="627" t="s">
        <v>283</v>
      </c>
      <c r="B30" s="628"/>
      <c r="C30" s="628"/>
      <c r="D30" s="628"/>
      <c r="E30" s="628"/>
      <c r="F30" s="628"/>
      <c r="G30" s="63">
        <f>G22+G28</f>
        <v>0</v>
      </c>
      <c r="H30" s="63">
        <f>H22+H28</f>
        <v>3683.7</v>
      </c>
      <c r="I30" s="63">
        <f>I22+I28</f>
        <v>3207.429999999999</v>
      </c>
      <c r="J30" s="629">
        <v>0</v>
      </c>
      <c r="K30" s="336">
        <f>I30/H30%</f>
        <v>87.07087982191815</v>
      </c>
    </row>
    <row r="31" spans="1:11" ht="12.75">
      <c r="A31" s="490"/>
      <c r="B31" s="490"/>
      <c r="C31" s="490"/>
      <c r="D31" s="490"/>
      <c r="E31" s="490"/>
      <c r="F31" s="490"/>
      <c r="G31" s="65"/>
      <c r="H31" s="65"/>
      <c r="I31" s="65"/>
      <c r="J31" s="338"/>
      <c r="K31" s="338"/>
    </row>
    <row r="32" spans="1:11" ht="12.75">
      <c r="A32" s="342" t="s">
        <v>707</v>
      </c>
      <c r="B32" s="490"/>
      <c r="C32" s="490"/>
      <c r="D32" s="490"/>
      <c r="E32" s="490"/>
      <c r="F32" s="490"/>
      <c r="G32" s="65"/>
      <c r="H32" s="65"/>
      <c r="I32" s="65"/>
      <c r="J32" s="338"/>
      <c r="K32" s="338"/>
    </row>
    <row r="33" spans="1:11" ht="12.75">
      <c r="A33" s="490" t="s">
        <v>723</v>
      </c>
      <c r="B33" s="490"/>
      <c r="C33" s="490"/>
      <c r="D33" s="490"/>
      <c r="E33" s="490"/>
      <c r="F33" s="490"/>
      <c r="G33" s="65"/>
      <c r="H33" s="65"/>
      <c r="I33" s="65"/>
      <c r="J33" s="338"/>
      <c r="K33" s="338"/>
    </row>
    <row r="34" spans="1:11" ht="59.25" customHeight="1">
      <c r="A34" s="744" t="s">
        <v>936</v>
      </c>
      <c r="B34" s="745"/>
      <c r="C34" s="745"/>
      <c r="D34" s="745"/>
      <c r="E34" s="745"/>
      <c r="F34" s="745"/>
      <c r="G34" s="735"/>
      <c r="H34" s="735"/>
      <c r="I34" s="735"/>
      <c r="J34" s="735"/>
      <c r="K34" s="735"/>
    </row>
    <row r="35" spans="1:11" ht="21.75" customHeight="1">
      <c r="A35" s="21"/>
      <c r="B35" s="21"/>
      <c r="C35" s="21"/>
      <c r="D35" s="21"/>
      <c r="E35" s="21"/>
      <c r="F35" s="21"/>
      <c r="G35" s="21"/>
      <c r="H35" s="21"/>
      <c r="I35" s="21"/>
      <c r="J35" s="21"/>
      <c r="K35" s="21"/>
    </row>
    <row r="36" spans="1:11" ht="12.75">
      <c r="A36" s="21"/>
      <c r="B36" s="21"/>
      <c r="C36" s="21"/>
      <c r="D36" s="21"/>
      <c r="E36" s="21"/>
      <c r="F36" s="21"/>
      <c r="G36" s="21"/>
      <c r="H36" s="21"/>
      <c r="I36" s="21"/>
      <c r="J36" s="21"/>
      <c r="K36" s="21"/>
    </row>
    <row r="37" spans="1:11" ht="12.75">
      <c r="A37" s="21"/>
      <c r="B37" s="21"/>
      <c r="C37" s="21"/>
      <c r="D37" s="21"/>
      <c r="E37" s="21"/>
      <c r="F37" s="21"/>
      <c r="G37" s="21"/>
      <c r="H37" s="21"/>
      <c r="I37" s="21"/>
      <c r="J37" s="21"/>
      <c r="K37" s="21"/>
    </row>
    <row r="38" spans="1:11" ht="12.75">
      <c r="A38" s="21"/>
      <c r="B38" s="21"/>
      <c r="C38" s="21"/>
      <c r="D38" s="21"/>
      <c r="E38" s="21"/>
      <c r="F38" s="21"/>
      <c r="G38" s="21"/>
      <c r="H38" s="21"/>
      <c r="I38" s="21"/>
      <c r="J38" s="21"/>
      <c r="K38" s="21"/>
    </row>
  </sheetData>
  <sheetProtection/>
  <mergeCells count="2">
    <mergeCell ref="A1:K1"/>
    <mergeCell ref="A34:K34"/>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&amp;L&amp;A&amp;R&amp;P</oddFooter>
  </headerFooter>
</worksheet>
</file>

<file path=xl/worksheets/sheet22.xml><?xml version="1.0" encoding="utf-8"?>
<worksheet xmlns="http://schemas.openxmlformats.org/spreadsheetml/2006/main" xmlns:r="http://schemas.openxmlformats.org/officeDocument/2006/relationships">
  <dimension ref="A1:M15"/>
  <sheetViews>
    <sheetView zoomScalePageLayoutView="0" workbookViewId="0" topLeftCell="A4">
      <selection activeCell="A12" sqref="A12:K12"/>
    </sheetView>
  </sheetViews>
  <sheetFormatPr defaultColWidth="9.00390625" defaultRowHeight="12.75"/>
  <cols>
    <col min="1" max="1" width="5.375" style="0" customWidth="1"/>
    <col min="2" max="2" width="6.50390625" style="0" customWidth="1"/>
    <col min="3" max="3" width="6.125" style="0" customWidth="1"/>
    <col min="4" max="4" width="5.50390625" style="0" customWidth="1"/>
    <col min="5" max="5" width="5.625" style="0" customWidth="1"/>
    <col min="6" max="6" width="34.50390625" style="0" customWidth="1"/>
    <col min="7" max="7" width="12.50390625" style="0" customWidth="1"/>
    <col min="8" max="8" width="12.625" style="0" customWidth="1"/>
    <col min="9" max="9" width="19.375" style="0" customWidth="1"/>
  </cols>
  <sheetData>
    <row r="1" spans="1:11" ht="13.5" thickBot="1">
      <c r="A1" s="53" t="s">
        <v>348</v>
      </c>
      <c r="B1" s="21"/>
      <c r="C1" s="21"/>
      <c r="D1" s="21"/>
      <c r="E1" s="21"/>
      <c r="F1" s="21"/>
      <c r="G1" s="21"/>
      <c r="H1" s="21"/>
      <c r="I1" s="21"/>
      <c r="J1" s="21"/>
      <c r="K1" s="21"/>
    </row>
    <row r="2" spans="1:11" ht="13.5" thickBot="1">
      <c r="A2" s="329" t="s">
        <v>229</v>
      </c>
      <c r="B2" s="330" t="s">
        <v>230</v>
      </c>
      <c r="C2" s="330" t="s">
        <v>36</v>
      </c>
      <c r="D2" s="330" t="s">
        <v>276</v>
      </c>
      <c r="E2" s="330" t="s">
        <v>277</v>
      </c>
      <c r="F2" s="331" t="s">
        <v>278</v>
      </c>
      <c r="G2" s="206" t="s">
        <v>247</v>
      </c>
      <c r="H2" s="206" t="s">
        <v>248</v>
      </c>
      <c r="I2" s="206" t="s">
        <v>249</v>
      </c>
      <c r="J2" s="206" t="s">
        <v>250</v>
      </c>
      <c r="K2" s="206" t="s">
        <v>251</v>
      </c>
    </row>
    <row r="3" spans="1:11" ht="12.75">
      <c r="A3" s="611">
        <v>939</v>
      </c>
      <c r="B3" s="575">
        <v>6171</v>
      </c>
      <c r="C3" s="575">
        <v>5041</v>
      </c>
      <c r="D3" s="575">
        <v>39</v>
      </c>
      <c r="E3" s="575">
        <v>21</v>
      </c>
      <c r="F3" s="576" t="s">
        <v>583</v>
      </c>
      <c r="G3" s="295">
        <v>0</v>
      </c>
      <c r="H3" s="295">
        <v>1.1</v>
      </c>
      <c r="I3" s="295">
        <v>1.03</v>
      </c>
      <c r="J3" s="295">
        <v>0</v>
      </c>
      <c r="K3" s="74">
        <f aca="true" t="shared" si="0" ref="K3:K9">I3/H3%</f>
        <v>93.63636363636363</v>
      </c>
    </row>
    <row r="4" spans="1:11" ht="12.75">
      <c r="A4" s="340">
        <v>939</v>
      </c>
      <c r="B4" s="340">
        <v>6171</v>
      </c>
      <c r="C4" s="340">
        <v>5137</v>
      </c>
      <c r="D4" s="340">
        <v>39</v>
      </c>
      <c r="E4" s="340">
        <v>21</v>
      </c>
      <c r="F4" s="2" t="s">
        <v>62</v>
      </c>
      <c r="G4" s="74">
        <v>0</v>
      </c>
      <c r="H4" s="74">
        <v>13.7</v>
      </c>
      <c r="I4" s="74">
        <v>12.38</v>
      </c>
      <c r="J4" s="74">
        <v>0</v>
      </c>
      <c r="K4" s="74">
        <f t="shared" si="0"/>
        <v>90.36496350364965</v>
      </c>
    </row>
    <row r="5" spans="1:11" ht="12.75">
      <c r="A5" s="340">
        <v>939</v>
      </c>
      <c r="B5" s="340">
        <v>6171</v>
      </c>
      <c r="C5" s="340">
        <v>5139</v>
      </c>
      <c r="D5" s="340">
        <v>39</v>
      </c>
      <c r="E5" s="340">
        <v>21</v>
      </c>
      <c r="F5" s="24" t="s">
        <v>170</v>
      </c>
      <c r="G5" s="74">
        <v>8</v>
      </c>
      <c r="H5" s="74">
        <v>13</v>
      </c>
      <c r="I5" s="74">
        <v>11.56</v>
      </c>
      <c r="J5" s="74">
        <f>I5/G5%</f>
        <v>144.5</v>
      </c>
      <c r="K5" s="74">
        <f t="shared" si="0"/>
        <v>88.92307692307692</v>
      </c>
    </row>
    <row r="6" spans="1:11" ht="12.75">
      <c r="A6" s="89">
        <v>939</v>
      </c>
      <c r="B6" s="89">
        <v>6171</v>
      </c>
      <c r="C6" s="89">
        <v>5169</v>
      </c>
      <c r="D6" s="89">
        <v>39</v>
      </c>
      <c r="E6" s="89">
        <v>21</v>
      </c>
      <c r="F6" s="24" t="s">
        <v>26</v>
      </c>
      <c r="G6" s="74">
        <v>91</v>
      </c>
      <c r="H6" s="74">
        <v>70.2</v>
      </c>
      <c r="I6" s="74">
        <v>35.51</v>
      </c>
      <c r="J6" s="66">
        <f>I6/G6%</f>
        <v>39.02197802197802</v>
      </c>
      <c r="K6" s="74">
        <f t="shared" si="0"/>
        <v>50.584045584045576</v>
      </c>
    </row>
    <row r="7" spans="1:11" ht="12.75">
      <c r="A7" s="89">
        <v>939</v>
      </c>
      <c r="B7" s="24">
        <v>6171</v>
      </c>
      <c r="C7" s="24">
        <v>5175</v>
      </c>
      <c r="D7" s="24">
        <v>39</v>
      </c>
      <c r="E7" s="24">
        <v>21</v>
      </c>
      <c r="F7" s="35" t="s">
        <v>216</v>
      </c>
      <c r="G7" s="74">
        <v>40</v>
      </c>
      <c r="H7" s="74">
        <v>41</v>
      </c>
      <c r="I7" s="74">
        <v>20.99</v>
      </c>
      <c r="J7" s="66">
        <f>I7/G7%</f>
        <v>52.474999999999994</v>
      </c>
      <c r="K7" s="74">
        <f t="shared" si="0"/>
        <v>51.19512195121951</v>
      </c>
    </row>
    <row r="8" spans="1:11" ht="13.5" thickBot="1">
      <c r="A8" s="35">
        <v>939</v>
      </c>
      <c r="B8" s="35">
        <v>6171</v>
      </c>
      <c r="C8" s="35">
        <v>5194</v>
      </c>
      <c r="D8" s="35">
        <v>39</v>
      </c>
      <c r="E8" s="35">
        <v>21</v>
      </c>
      <c r="F8" s="35" t="s">
        <v>217</v>
      </c>
      <c r="G8" s="295">
        <v>91</v>
      </c>
      <c r="H8" s="295">
        <v>91</v>
      </c>
      <c r="I8" s="295">
        <v>58.54</v>
      </c>
      <c r="J8" s="66">
        <f>I8/G8%</f>
        <v>64.32967032967032</v>
      </c>
      <c r="K8" s="74">
        <f t="shared" si="0"/>
        <v>64.32967032967032</v>
      </c>
    </row>
    <row r="9" spans="1:11" ht="13.5" thickBot="1">
      <c r="A9" s="263" t="s">
        <v>283</v>
      </c>
      <c r="B9" s="334"/>
      <c r="C9" s="334"/>
      <c r="D9" s="334"/>
      <c r="E9" s="334"/>
      <c r="F9" s="334"/>
      <c r="G9" s="63">
        <f>SUM(G3:G8)</f>
        <v>230</v>
      </c>
      <c r="H9" s="63">
        <f>SUM(H3:H8)</f>
        <v>230</v>
      </c>
      <c r="I9" s="63">
        <f>SUM(I3:I8)</f>
        <v>140.01</v>
      </c>
      <c r="J9" s="335">
        <f>I9/G9%</f>
        <v>60.87391304347826</v>
      </c>
      <c r="K9" s="336">
        <f t="shared" si="0"/>
        <v>60.87391304347826</v>
      </c>
    </row>
    <row r="10" spans="1:11" ht="12.75">
      <c r="A10" s="43"/>
      <c r="B10" s="23"/>
      <c r="C10" s="23"/>
      <c r="D10" s="23"/>
      <c r="E10" s="23"/>
      <c r="F10" s="23"/>
      <c r="G10" s="65"/>
      <c r="H10" s="65"/>
      <c r="I10" s="65"/>
      <c r="J10" s="338"/>
      <c r="K10" s="338"/>
    </row>
    <row r="11" spans="1:11" ht="12.75">
      <c r="A11" s="46" t="s">
        <v>596</v>
      </c>
      <c r="B11" s="23"/>
      <c r="C11" s="23"/>
      <c r="D11" s="23"/>
      <c r="E11" s="23"/>
      <c r="F11" s="23"/>
      <c r="G11" s="65"/>
      <c r="H11" s="65"/>
      <c r="I11" s="65"/>
      <c r="J11" s="338"/>
      <c r="K11" s="338"/>
    </row>
    <row r="12" spans="1:13" ht="78" customHeight="1">
      <c r="A12" s="744" t="s">
        <v>937</v>
      </c>
      <c r="B12" s="745"/>
      <c r="C12" s="745"/>
      <c r="D12" s="745"/>
      <c r="E12" s="745"/>
      <c r="F12" s="745"/>
      <c r="G12" s="745"/>
      <c r="H12" s="735"/>
      <c r="I12" s="735"/>
      <c r="J12" s="735"/>
      <c r="K12" s="735"/>
      <c r="M12" s="21"/>
    </row>
    <row r="13" spans="1:11" ht="12.75">
      <c r="A13" s="47"/>
      <c r="B13" s="57"/>
      <c r="C13" s="57"/>
      <c r="D13" s="57"/>
      <c r="E13" s="57"/>
      <c r="F13" s="57"/>
      <c r="G13" s="57"/>
      <c r="H13" s="304"/>
      <c r="I13" s="304"/>
      <c r="J13" s="304"/>
      <c r="K13" s="304"/>
    </row>
    <row r="14" spans="1:11" ht="12.75">
      <c r="A14" s="21"/>
      <c r="B14" s="21"/>
      <c r="C14" s="21"/>
      <c r="D14" s="21"/>
      <c r="E14" s="21"/>
      <c r="F14" s="21"/>
      <c r="G14" s="21"/>
      <c r="H14" s="21"/>
      <c r="I14" s="21"/>
      <c r="J14" s="21"/>
      <c r="K14" s="21"/>
    </row>
    <row r="15" ht="12.75">
      <c r="I15" s="21"/>
    </row>
  </sheetData>
  <sheetProtection/>
  <mergeCells count="1">
    <mergeCell ref="A12:K12"/>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3.xml><?xml version="1.0" encoding="utf-8"?>
<worksheet xmlns="http://schemas.openxmlformats.org/spreadsheetml/2006/main" xmlns:r="http://schemas.openxmlformats.org/officeDocument/2006/relationships">
  <dimension ref="A1:M21"/>
  <sheetViews>
    <sheetView zoomScalePageLayoutView="0" workbookViewId="0" topLeftCell="A1">
      <selection activeCell="N6" sqref="N6"/>
    </sheetView>
  </sheetViews>
  <sheetFormatPr defaultColWidth="9.00390625" defaultRowHeight="12.75"/>
  <cols>
    <col min="1" max="1" width="5.00390625" style="0" customWidth="1"/>
    <col min="2" max="2" width="6.375" style="0" customWidth="1"/>
    <col min="3" max="3" width="5.875" style="0" customWidth="1"/>
    <col min="4" max="4" width="5.50390625" style="0" customWidth="1"/>
    <col min="5" max="5" width="6.125" style="0" customWidth="1"/>
    <col min="6" max="6" width="37.50390625" style="0" customWidth="1"/>
    <col min="7" max="8" width="10.375" style="0" customWidth="1"/>
    <col min="9" max="9" width="18.125" style="0" customWidth="1"/>
  </cols>
  <sheetData>
    <row r="1" ht="13.5" thickBot="1">
      <c r="A1" s="1" t="s">
        <v>349</v>
      </c>
    </row>
    <row r="2" spans="1:11" ht="14.25" customHeight="1" thickBot="1">
      <c r="A2" s="321" t="s">
        <v>229</v>
      </c>
      <c r="B2" s="322" t="s">
        <v>230</v>
      </c>
      <c r="C2" s="322" t="s">
        <v>36</v>
      </c>
      <c r="D2" s="322" t="s">
        <v>276</v>
      </c>
      <c r="E2" s="322" t="s">
        <v>277</v>
      </c>
      <c r="F2" s="323" t="s">
        <v>278</v>
      </c>
      <c r="G2" s="387" t="s">
        <v>247</v>
      </c>
      <c r="H2" s="387" t="s">
        <v>248</v>
      </c>
      <c r="I2" s="387" t="s">
        <v>249</v>
      </c>
      <c r="J2" s="388" t="s">
        <v>250</v>
      </c>
      <c r="K2" s="388" t="s">
        <v>251</v>
      </c>
    </row>
    <row r="3" spans="1:11" ht="14.25" customHeight="1">
      <c r="A3" s="17">
        <v>939</v>
      </c>
      <c r="B3" s="17">
        <v>6171</v>
      </c>
      <c r="C3" s="17">
        <v>5175</v>
      </c>
      <c r="D3" s="17">
        <v>39</v>
      </c>
      <c r="E3" s="17">
        <v>22</v>
      </c>
      <c r="F3" s="17" t="s">
        <v>501</v>
      </c>
      <c r="G3" s="64">
        <v>60</v>
      </c>
      <c r="H3" s="64">
        <v>57</v>
      </c>
      <c r="I3" s="64">
        <v>48.34</v>
      </c>
      <c r="J3" s="85">
        <f>I3/G3%</f>
        <v>80.56666666666668</v>
      </c>
      <c r="K3" s="85">
        <f>I3/H3%</f>
        <v>84.80701754385966</v>
      </c>
    </row>
    <row r="4" spans="1:11" ht="14.25" customHeight="1">
      <c r="A4" s="25">
        <v>939</v>
      </c>
      <c r="B4" s="25">
        <v>6171</v>
      </c>
      <c r="C4" s="25">
        <v>5192</v>
      </c>
      <c r="D4" s="25">
        <v>39</v>
      </c>
      <c r="E4" s="25">
        <v>22</v>
      </c>
      <c r="F4" s="73" t="s">
        <v>148</v>
      </c>
      <c r="G4" s="592">
        <v>0</v>
      </c>
      <c r="H4" s="592">
        <v>3</v>
      </c>
      <c r="I4" s="592">
        <v>3</v>
      </c>
      <c r="J4" s="85">
        <v>0</v>
      </c>
      <c r="K4" s="85">
        <f>I4/H4%</f>
        <v>100</v>
      </c>
    </row>
    <row r="5" spans="1:11" ht="14.25" customHeight="1" thickBot="1">
      <c r="A5" s="34">
        <v>939</v>
      </c>
      <c r="B5" s="34">
        <v>6171</v>
      </c>
      <c r="C5" s="34">
        <v>5194</v>
      </c>
      <c r="D5" s="34">
        <v>39</v>
      </c>
      <c r="E5" s="34">
        <v>22</v>
      </c>
      <c r="F5" s="34" t="s">
        <v>217</v>
      </c>
      <c r="G5" s="71">
        <v>60</v>
      </c>
      <c r="H5" s="71">
        <v>60</v>
      </c>
      <c r="I5" s="71">
        <v>57.41</v>
      </c>
      <c r="J5" s="85">
        <f>I5/G5%</f>
        <v>95.68333333333334</v>
      </c>
      <c r="K5" s="85">
        <f>I5/H5%</f>
        <v>95.68333333333334</v>
      </c>
    </row>
    <row r="6" spans="1:13" ht="14.25" customHeight="1" thickBot="1">
      <c r="A6" s="9" t="s">
        <v>283</v>
      </c>
      <c r="B6" s="10"/>
      <c r="C6" s="10"/>
      <c r="D6" s="10"/>
      <c r="E6" s="10"/>
      <c r="F6" s="14"/>
      <c r="G6" s="63">
        <f>SUM(G3:G5)</f>
        <v>120</v>
      </c>
      <c r="H6" s="63">
        <f>SUM(H3:H5)</f>
        <v>120</v>
      </c>
      <c r="I6" s="63">
        <f>SUM(I3:I5)</f>
        <v>108.75</v>
      </c>
      <c r="J6" s="241">
        <f>I6/G6%</f>
        <v>90.625</v>
      </c>
      <c r="K6" s="242">
        <f>I6/H6%</f>
        <v>90.625</v>
      </c>
      <c r="M6" s="21"/>
    </row>
    <row r="7" spans="1:13" ht="14.25" customHeight="1">
      <c r="A7" s="13"/>
      <c r="B7" s="15"/>
      <c r="C7" s="15"/>
      <c r="D7" s="15"/>
      <c r="E7" s="15"/>
      <c r="F7" s="15"/>
      <c r="G7" s="65"/>
      <c r="H7" s="65"/>
      <c r="I7" s="65"/>
      <c r="J7" s="268"/>
      <c r="K7" s="268"/>
      <c r="M7" s="21"/>
    </row>
    <row r="8" spans="1:11" ht="14.25" customHeight="1">
      <c r="A8" s="342" t="s">
        <v>518</v>
      </c>
      <c r="B8" s="23"/>
      <c r="C8" s="23"/>
      <c r="D8" s="23"/>
      <c r="E8" s="23"/>
      <c r="F8" s="23"/>
      <c r="G8" s="65"/>
      <c r="H8" s="65"/>
      <c r="I8" s="65"/>
      <c r="J8" s="21"/>
      <c r="K8" s="21"/>
    </row>
    <row r="9" spans="1:11" ht="29.25" customHeight="1">
      <c r="A9" s="744" t="s">
        <v>768</v>
      </c>
      <c r="B9" s="745"/>
      <c r="C9" s="745"/>
      <c r="D9" s="745"/>
      <c r="E9" s="745"/>
      <c r="F9" s="745"/>
      <c r="G9" s="745"/>
      <c r="H9" s="735"/>
      <c r="I9" s="735"/>
      <c r="J9" s="735"/>
      <c r="K9" s="735"/>
    </row>
    <row r="10" spans="1:11" ht="12.75">
      <c r="A10" s="21"/>
      <c r="B10" s="21"/>
      <c r="C10" s="21"/>
      <c r="D10" s="21"/>
      <c r="E10" s="21"/>
      <c r="F10" s="21"/>
      <c r="G10" s="21"/>
      <c r="H10" s="21"/>
      <c r="I10" s="21"/>
      <c r="J10" s="21"/>
      <c r="K10" s="21"/>
    </row>
    <row r="11" spans="1:11" ht="13.5" thickBot="1">
      <c r="A11" s="53" t="s">
        <v>539</v>
      </c>
      <c r="B11" s="21"/>
      <c r="C11" s="21"/>
      <c r="D11" s="21"/>
      <c r="E11" s="21"/>
      <c r="F11" s="21"/>
      <c r="G11" s="21"/>
      <c r="H11" s="21"/>
      <c r="I11" s="21"/>
      <c r="J11" s="21"/>
      <c r="K11" s="21"/>
    </row>
    <row r="12" spans="1:11" ht="13.5" thickBot="1">
      <c r="A12" s="451" t="s">
        <v>229</v>
      </c>
      <c r="B12" s="428" t="s">
        <v>230</v>
      </c>
      <c r="C12" s="428" t="s">
        <v>36</v>
      </c>
      <c r="D12" s="428" t="s">
        <v>276</v>
      </c>
      <c r="E12" s="428" t="s">
        <v>277</v>
      </c>
      <c r="F12" s="475" t="s">
        <v>278</v>
      </c>
      <c r="G12" s="388" t="s">
        <v>247</v>
      </c>
      <c r="H12" s="388" t="s">
        <v>248</v>
      </c>
      <c r="I12" s="388" t="s">
        <v>249</v>
      </c>
      <c r="J12" s="388" t="s">
        <v>250</v>
      </c>
      <c r="K12" s="388" t="s">
        <v>251</v>
      </c>
    </row>
    <row r="13" spans="1:11" ht="13.5" thickBot="1">
      <c r="A13" s="72">
        <v>939</v>
      </c>
      <c r="B13" s="72">
        <v>6171</v>
      </c>
      <c r="C13" s="72">
        <v>5175</v>
      </c>
      <c r="D13" s="72">
        <v>39</v>
      </c>
      <c r="E13" s="72">
        <v>23</v>
      </c>
      <c r="F13" s="72" t="s">
        <v>501</v>
      </c>
      <c r="G13" s="74">
        <v>8</v>
      </c>
      <c r="H13" s="74">
        <v>8</v>
      </c>
      <c r="I13" s="74">
        <v>7.79</v>
      </c>
      <c r="J13" s="66">
        <f>I13/G13%</f>
        <v>97.375</v>
      </c>
      <c r="K13" s="66">
        <f>I13/H13%</f>
        <v>97.375</v>
      </c>
    </row>
    <row r="14" spans="1:11" ht="13.5" thickBot="1">
      <c r="A14" s="263" t="s">
        <v>283</v>
      </c>
      <c r="B14" s="334"/>
      <c r="C14" s="334"/>
      <c r="D14" s="334"/>
      <c r="E14" s="334"/>
      <c r="F14" s="337"/>
      <c r="G14" s="63">
        <f>SUM(G13:G13)</f>
        <v>8</v>
      </c>
      <c r="H14" s="63">
        <f>SUM(H13:H13)</f>
        <v>8</v>
      </c>
      <c r="I14" s="63">
        <f>SUM(I13:I13)</f>
        <v>7.79</v>
      </c>
      <c r="J14" s="335">
        <f>I14/G14%</f>
        <v>97.375</v>
      </c>
      <c r="K14" s="336">
        <f>I14/H14%</f>
        <v>97.375</v>
      </c>
    </row>
    <row r="15" spans="1:11" ht="12.75">
      <c r="A15" s="43"/>
      <c r="B15" s="23"/>
      <c r="C15" s="23"/>
      <c r="D15" s="23"/>
      <c r="E15" s="23"/>
      <c r="F15" s="23"/>
      <c r="G15" s="65"/>
      <c r="H15" s="65"/>
      <c r="I15" s="65"/>
      <c r="J15" s="338"/>
      <c r="K15" s="338"/>
    </row>
    <row r="16" spans="1:11" ht="12.75">
      <c r="A16" s="342" t="s">
        <v>540</v>
      </c>
      <c r="B16" s="23"/>
      <c r="C16" s="23"/>
      <c r="D16" s="23"/>
      <c r="E16" s="23"/>
      <c r="F16" s="23"/>
      <c r="G16" s="65"/>
      <c r="H16" s="65"/>
      <c r="I16" s="65"/>
      <c r="J16" s="21"/>
      <c r="K16" s="21"/>
    </row>
    <row r="17" spans="1:11" ht="27" customHeight="1">
      <c r="A17" s="744" t="s">
        <v>720</v>
      </c>
      <c r="B17" s="745"/>
      <c r="C17" s="745"/>
      <c r="D17" s="745"/>
      <c r="E17" s="745"/>
      <c r="F17" s="745"/>
      <c r="G17" s="745"/>
      <c r="H17" s="735"/>
      <c r="I17" s="735"/>
      <c r="J17" s="735"/>
      <c r="K17" s="735"/>
    </row>
    <row r="18" spans="1:11" ht="12.75">
      <c r="A18" s="21"/>
      <c r="B18" s="21"/>
      <c r="C18" s="21"/>
      <c r="D18" s="21"/>
      <c r="E18" s="21"/>
      <c r="F18" s="21"/>
      <c r="G18" s="21"/>
      <c r="H18" s="21"/>
      <c r="I18" s="21"/>
      <c r="J18" s="21"/>
      <c r="K18" s="21"/>
    </row>
    <row r="19" spans="1:11" ht="12.75">
      <c r="A19" s="21"/>
      <c r="B19" s="21"/>
      <c r="C19" s="21"/>
      <c r="D19" s="21"/>
      <c r="E19" s="21"/>
      <c r="F19" s="21"/>
      <c r="G19" s="21"/>
      <c r="H19" s="21"/>
      <c r="I19" s="21"/>
      <c r="J19" s="21"/>
      <c r="K19" s="21"/>
    </row>
    <row r="20" spans="1:11" ht="12.75">
      <c r="A20" s="21"/>
      <c r="B20" s="21"/>
      <c r="C20" s="21"/>
      <c r="D20" s="21"/>
      <c r="E20" s="21"/>
      <c r="F20" s="21"/>
      <c r="G20" s="21"/>
      <c r="H20" s="21"/>
      <c r="I20" s="21"/>
      <c r="J20" s="21"/>
      <c r="K20" s="21"/>
    </row>
    <row r="21" spans="1:11" ht="12.75">
      <c r="A21" s="21"/>
      <c r="B21" s="21"/>
      <c r="C21" s="21"/>
      <c r="D21" s="21"/>
      <c r="E21" s="21"/>
      <c r="F21" s="21"/>
      <c r="G21" s="21"/>
      <c r="H21" s="21"/>
      <c r="I21" s="21"/>
      <c r="J21" s="21"/>
      <c r="K21" s="21"/>
    </row>
  </sheetData>
  <sheetProtection/>
  <mergeCells count="2">
    <mergeCell ref="A9:K9"/>
    <mergeCell ref="A17:K1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4.xml><?xml version="1.0" encoding="utf-8"?>
<worksheet xmlns="http://schemas.openxmlformats.org/spreadsheetml/2006/main" xmlns:r="http://schemas.openxmlformats.org/officeDocument/2006/relationships">
  <dimension ref="A1:Q43"/>
  <sheetViews>
    <sheetView zoomScalePageLayoutView="0" workbookViewId="0" topLeftCell="A25">
      <selection activeCell="A31" sqref="A31"/>
    </sheetView>
  </sheetViews>
  <sheetFormatPr defaultColWidth="9.00390625" defaultRowHeight="12.75"/>
  <cols>
    <col min="1" max="1" width="4.625" style="0" customWidth="1"/>
    <col min="2" max="2" width="6.375" style="0" customWidth="1"/>
    <col min="3" max="3" width="6.125" style="0" customWidth="1"/>
    <col min="4" max="4" width="5.875" style="0" customWidth="1"/>
    <col min="5" max="5" width="5.375" style="0" customWidth="1"/>
    <col min="6" max="6" width="33.50390625" style="0" customWidth="1"/>
    <col min="7" max="8" width="11.125" style="0" customWidth="1"/>
    <col min="9" max="9" width="17.125" style="0" customWidth="1"/>
  </cols>
  <sheetData>
    <row r="1" spans="1:9" ht="13.5" thickBot="1">
      <c r="A1" s="13" t="s">
        <v>238</v>
      </c>
      <c r="B1" s="15"/>
      <c r="C1" s="15"/>
      <c r="D1" s="15"/>
      <c r="E1" s="15"/>
      <c r="F1" s="15"/>
      <c r="G1" s="15"/>
      <c r="H1" s="15"/>
      <c r="I1" s="15"/>
    </row>
    <row r="2" spans="1:11" ht="14.25" customHeight="1" thickBot="1">
      <c r="A2" s="321" t="s">
        <v>229</v>
      </c>
      <c r="B2" s="322" t="s">
        <v>230</v>
      </c>
      <c r="C2" s="322" t="s">
        <v>36</v>
      </c>
      <c r="D2" s="322" t="s">
        <v>276</v>
      </c>
      <c r="E2" s="322" t="s">
        <v>277</v>
      </c>
      <c r="F2" s="323" t="s">
        <v>278</v>
      </c>
      <c r="G2" s="387" t="s">
        <v>247</v>
      </c>
      <c r="H2" s="387" t="s">
        <v>248</v>
      </c>
      <c r="I2" s="387" t="s">
        <v>249</v>
      </c>
      <c r="J2" s="388" t="s">
        <v>250</v>
      </c>
      <c r="K2" s="388" t="s">
        <v>251</v>
      </c>
    </row>
    <row r="3" spans="1:11" ht="14.25" customHeight="1">
      <c r="A3" s="319">
        <v>480</v>
      </c>
      <c r="B3" s="319">
        <v>3311</v>
      </c>
      <c r="C3" s="319">
        <v>5222</v>
      </c>
      <c r="D3" s="319">
        <v>80</v>
      </c>
      <c r="E3" s="319">
        <v>0</v>
      </c>
      <c r="F3" s="89" t="s">
        <v>330</v>
      </c>
      <c r="G3" s="66">
        <v>0</v>
      </c>
      <c r="H3" s="66">
        <v>88</v>
      </c>
      <c r="I3" s="66">
        <v>88</v>
      </c>
      <c r="J3" s="66">
        <v>0</v>
      </c>
      <c r="K3" s="74">
        <f aca="true" t="shared" si="0" ref="K3:K26">I3/H3%</f>
        <v>100</v>
      </c>
    </row>
    <row r="4" spans="1:17" ht="14.25" customHeight="1">
      <c r="A4" s="340">
        <v>480</v>
      </c>
      <c r="B4" s="340">
        <v>3312</v>
      </c>
      <c r="C4" s="340">
        <v>5213</v>
      </c>
      <c r="D4" s="340">
        <v>80</v>
      </c>
      <c r="E4" s="340">
        <v>0</v>
      </c>
      <c r="F4" s="340" t="s">
        <v>646</v>
      </c>
      <c r="G4" s="74">
        <v>0</v>
      </c>
      <c r="H4" s="74">
        <v>5</v>
      </c>
      <c r="I4" s="74">
        <v>0</v>
      </c>
      <c r="J4" s="74">
        <v>0</v>
      </c>
      <c r="K4" s="74">
        <f t="shared" si="0"/>
        <v>0</v>
      </c>
      <c r="M4" s="15"/>
      <c r="N4" s="15"/>
      <c r="O4" s="15"/>
      <c r="P4" s="15"/>
      <c r="Q4" s="15"/>
    </row>
    <row r="5" spans="1:17" ht="14.25" customHeight="1">
      <c r="A5" s="340">
        <v>480</v>
      </c>
      <c r="B5" s="340">
        <v>3312</v>
      </c>
      <c r="C5" s="340">
        <v>5493</v>
      </c>
      <c r="D5" s="340">
        <v>80</v>
      </c>
      <c r="E5" s="340">
        <v>0</v>
      </c>
      <c r="F5" s="340" t="s">
        <v>584</v>
      </c>
      <c r="G5" s="74">
        <v>0</v>
      </c>
      <c r="H5" s="74">
        <v>8</v>
      </c>
      <c r="I5" s="74">
        <v>8</v>
      </c>
      <c r="J5" s="74">
        <v>0</v>
      </c>
      <c r="K5" s="74">
        <f t="shared" si="0"/>
        <v>100</v>
      </c>
      <c r="M5" s="15"/>
      <c r="N5" s="15"/>
      <c r="O5" s="15"/>
      <c r="P5" s="15"/>
      <c r="Q5" s="15"/>
    </row>
    <row r="6" spans="1:17" ht="14.25" customHeight="1">
      <c r="A6" s="340">
        <v>480</v>
      </c>
      <c r="B6" s="340">
        <v>3419</v>
      </c>
      <c r="C6" s="340">
        <v>5213</v>
      </c>
      <c r="D6" s="340">
        <v>80</v>
      </c>
      <c r="E6" s="340">
        <v>98</v>
      </c>
      <c r="F6" s="340" t="s">
        <v>646</v>
      </c>
      <c r="G6" s="74">
        <v>0</v>
      </c>
      <c r="H6" s="74">
        <v>75</v>
      </c>
      <c r="I6" s="74">
        <v>45</v>
      </c>
      <c r="J6" s="74">
        <v>0</v>
      </c>
      <c r="K6" s="74">
        <f t="shared" si="0"/>
        <v>60</v>
      </c>
      <c r="M6" s="95"/>
      <c r="N6" s="95"/>
      <c r="O6" s="15"/>
      <c r="P6" s="15"/>
      <c r="Q6" s="15"/>
    </row>
    <row r="7" spans="1:17" ht="14.25" customHeight="1">
      <c r="A7" s="340">
        <v>480</v>
      </c>
      <c r="B7" s="340">
        <v>3419</v>
      </c>
      <c r="C7" s="340">
        <v>5222</v>
      </c>
      <c r="D7" s="340">
        <v>80</v>
      </c>
      <c r="E7" s="340">
        <v>98</v>
      </c>
      <c r="F7" s="24" t="s">
        <v>330</v>
      </c>
      <c r="G7" s="74">
        <v>0</v>
      </c>
      <c r="H7" s="74">
        <v>1492</v>
      </c>
      <c r="I7" s="74">
        <v>1487</v>
      </c>
      <c r="J7" s="74">
        <v>0</v>
      </c>
      <c r="K7" s="74">
        <f t="shared" si="0"/>
        <v>99.66487935656836</v>
      </c>
      <c r="M7" s="95"/>
      <c r="N7" s="95"/>
      <c r="O7" s="95"/>
      <c r="P7" s="95"/>
      <c r="Q7" s="95"/>
    </row>
    <row r="8" spans="1:17" ht="14.25" customHeight="1">
      <c r="A8" s="392">
        <v>480</v>
      </c>
      <c r="B8" s="392">
        <v>3419</v>
      </c>
      <c r="C8" s="392">
        <v>5493</v>
      </c>
      <c r="D8" s="392">
        <v>80</v>
      </c>
      <c r="E8" s="392">
        <v>98</v>
      </c>
      <c r="F8" s="24" t="s">
        <v>584</v>
      </c>
      <c r="G8" s="66">
        <v>0</v>
      </c>
      <c r="H8" s="66">
        <v>73</v>
      </c>
      <c r="I8" s="66">
        <v>45</v>
      </c>
      <c r="J8" s="66">
        <v>0</v>
      </c>
      <c r="K8" s="74">
        <f t="shared" si="0"/>
        <v>61.64383561643836</v>
      </c>
      <c r="M8" s="95"/>
      <c r="N8" s="95"/>
      <c r="O8" s="15"/>
      <c r="P8" s="15"/>
      <c r="Q8" s="15"/>
    </row>
    <row r="9" spans="1:17" ht="12.75">
      <c r="A9" s="24">
        <v>480</v>
      </c>
      <c r="B9" s="24">
        <v>3421</v>
      </c>
      <c r="C9" s="24">
        <v>5137</v>
      </c>
      <c r="D9" s="24">
        <v>80</v>
      </c>
      <c r="E9" s="24">
        <v>0</v>
      </c>
      <c r="F9" s="24" t="s">
        <v>62</v>
      </c>
      <c r="G9" s="74">
        <v>40</v>
      </c>
      <c r="H9" s="74">
        <v>80</v>
      </c>
      <c r="I9" s="74">
        <v>68.73</v>
      </c>
      <c r="J9" s="74">
        <f>I9/G9%</f>
        <v>171.825</v>
      </c>
      <c r="K9" s="74">
        <f t="shared" si="0"/>
        <v>85.9125</v>
      </c>
      <c r="M9" s="15"/>
      <c r="N9" s="15"/>
      <c r="O9" s="15"/>
      <c r="P9" s="15"/>
      <c r="Q9" s="15"/>
    </row>
    <row r="10" spans="1:17" ht="12.75">
      <c r="A10" s="89">
        <v>480</v>
      </c>
      <c r="B10" s="89">
        <v>3421</v>
      </c>
      <c r="C10" s="89">
        <v>5139</v>
      </c>
      <c r="D10" s="89">
        <v>80</v>
      </c>
      <c r="E10" s="89">
        <v>0</v>
      </c>
      <c r="F10" s="89" t="s">
        <v>170</v>
      </c>
      <c r="G10" s="74">
        <v>100</v>
      </c>
      <c r="H10" s="74">
        <v>100</v>
      </c>
      <c r="I10" s="74">
        <v>62.26</v>
      </c>
      <c r="J10" s="66">
        <f>I10/G10%</f>
        <v>62.26</v>
      </c>
      <c r="K10" s="66">
        <f t="shared" si="0"/>
        <v>62.26</v>
      </c>
      <c r="M10" s="15"/>
      <c r="N10" s="15"/>
      <c r="O10" s="15"/>
      <c r="P10" s="15"/>
      <c r="Q10" s="15"/>
    </row>
    <row r="11" spans="1:11" ht="12.75">
      <c r="A11" s="89">
        <v>480</v>
      </c>
      <c r="B11" s="89">
        <v>3421</v>
      </c>
      <c r="C11" s="89">
        <v>5169</v>
      </c>
      <c r="D11" s="89">
        <v>80</v>
      </c>
      <c r="E11" s="89">
        <v>0</v>
      </c>
      <c r="F11" s="89" t="s">
        <v>26</v>
      </c>
      <c r="G11" s="74">
        <v>400</v>
      </c>
      <c r="H11" s="74">
        <v>360</v>
      </c>
      <c r="I11" s="74">
        <v>158.12</v>
      </c>
      <c r="J11" s="66">
        <f>I11/G11%</f>
        <v>39.53</v>
      </c>
      <c r="K11" s="66">
        <f t="shared" si="0"/>
        <v>43.922222222222224</v>
      </c>
    </row>
    <row r="12" spans="1:11" ht="12.75">
      <c r="A12" s="89">
        <v>480</v>
      </c>
      <c r="B12" s="24">
        <v>3421</v>
      </c>
      <c r="C12" s="24">
        <v>5175</v>
      </c>
      <c r="D12" s="89">
        <v>80</v>
      </c>
      <c r="E12" s="24">
        <v>0</v>
      </c>
      <c r="F12" s="24" t="s">
        <v>216</v>
      </c>
      <c r="G12" s="74">
        <v>100</v>
      </c>
      <c r="H12" s="74">
        <v>100</v>
      </c>
      <c r="I12" s="74">
        <v>37.63</v>
      </c>
      <c r="J12" s="66">
        <f>I12/G12%</f>
        <v>37.63</v>
      </c>
      <c r="K12" s="66">
        <f t="shared" si="0"/>
        <v>37.63</v>
      </c>
    </row>
    <row r="13" spans="1:11" ht="12.75">
      <c r="A13" s="24">
        <v>480</v>
      </c>
      <c r="B13" s="24">
        <v>3421</v>
      </c>
      <c r="C13" s="24">
        <v>5194</v>
      </c>
      <c r="D13" s="89">
        <v>80</v>
      </c>
      <c r="E13" s="24">
        <v>0</v>
      </c>
      <c r="F13" s="24" t="s">
        <v>217</v>
      </c>
      <c r="G13" s="74">
        <v>60</v>
      </c>
      <c r="H13" s="74">
        <v>60</v>
      </c>
      <c r="I13" s="74">
        <v>25.16</v>
      </c>
      <c r="J13" s="66">
        <f>I13/G13%</f>
        <v>41.93333333333334</v>
      </c>
      <c r="K13" s="66">
        <f t="shared" si="0"/>
        <v>41.93333333333334</v>
      </c>
    </row>
    <row r="14" spans="1:11" ht="12.75">
      <c r="A14" s="24">
        <v>480</v>
      </c>
      <c r="B14" s="24">
        <v>3421</v>
      </c>
      <c r="C14" s="24">
        <v>5212</v>
      </c>
      <c r="D14" s="89">
        <v>80</v>
      </c>
      <c r="E14" s="24">
        <v>98</v>
      </c>
      <c r="F14" s="340" t="s">
        <v>694</v>
      </c>
      <c r="G14" s="74">
        <v>0</v>
      </c>
      <c r="H14" s="74">
        <v>105</v>
      </c>
      <c r="I14" s="74">
        <v>105</v>
      </c>
      <c r="J14" s="66">
        <v>0</v>
      </c>
      <c r="K14" s="66">
        <f t="shared" si="0"/>
        <v>100</v>
      </c>
    </row>
    <row r="15" spans="1:11" ht="12.75">
      <c r="A15" s="24">
        <v>480</v>
      </c>
      <c r="B15" s="24">
        <v>3421</v>
      </c>
      <c r="C15" s="24">
        <v>5213</v>
      </c>
      <c r="D15" s="89">
        <v>80</v>
      </c>
      <c r="E15" s="24">
        <v>98</v>
      </c>
      <c r="F15" s="340" t="s">
        <v>646</v>
      </c>
      <c r="G15" s="74">
        <v>0</v>
      </c>
      <c r="H15" s="74">
        <v>40</v>
      </c>
      <c r="I15" s="74">
        <v>40</v>
      </c>
      <c r="J15" s="66">
        <v>0</v>
      </c>
      <c r="K15" s="66">
        <f t="shared" si="0"/>
        <v>100</v>
      </c>
    </row>
    <row r="16" spans="1:13" ht="12.75">
      <c r="A16" s="24">
        <v>480</v>
      </c>
      <c r="B16" s="24">
        <v>3421</v>
      </c>
      <c r="C16" s="24">
        <v>5221</v>
      </c>
      <c r="D16" s="89">
        <v>80</v>
      </c>
      <c r="E16" s="24">
        <v>0</v>
      </c>
      <c r="F16" s="24" t="s">
        <v>693</v>
      </c>
      <c r="G16" s="74">
        <v>0</v>
      </c>
      <c r="H16" s="74">
        <v>17</v>
      </c>
      <c r="I16" s="74">
        <v>17</v>
      </c>
      <c r="J16" s="66">
        <v>0</v>
      </c>
      <c r="K16" s="66">
        <f t="shared" si="0"/>
        <v>99.99999999999999</v>
      </c>
      <c r="L16" s="516"/>
      <c r="M16" s="15"/>
    </row>
    <row r="17" spans="1:11" ht="12.75">
      <c r="A17" s="24">
        <v>480</v>
      </c>
      <c r="B17" s="24">
        <v>3421</v>
      </c>
      <c r="C17" s="24">
        <v>5222</v>
      </c>
      <c r="D17" s="24">
        <v>80</v>
      </c>
      <c r="E17" s="24">
        <v>0</v>
      </c>
      <c r="F17" s="24" t="s">
        <v>330</v>
      </c>
      <c r="G17" s="74">
        <v>600</v>
      </c>
      <c r="H17" s="74">
        <v>187</v>
      </c>
      <c r="I17" s="74">
        <v>187</v>
      </c>
      <c r="J17" s="74">
        <f>I17/G17%</f>
        <v>31.166666666666668</v>
      </c>
      <c r="K17" s="66">
        <f t="shared" si="0"/>
        <v>100</v>
      </c>
    </row>
    <row r="18" spans="1:11" ht="12.75">
      <c r="A18" s="24">
        <v>480</v>
      </c>
      <c r="B18" s="24">
        <v>3421</v>
      </c>
      <c r="C18" s="24">
        <v>5222</v>
      </c>
      <c r="D18" s="24">
        <v>80</v>
      </c>
      <c r="E18" s="24">
        <v>98</v>
      </c>
      <c r="F18" s="24" t="s">
        <v>330</v>
      </c>
      <c r="G18" s="74">
        <v>0</v>
      </c>
      <c r="H18" s="74">
        <v>50</v>
      </c>
      <c r="I18" s="74">
        <v>50</v>
      </c>
      <c r="J18" s="74">
        <v>0</v>
      </c>
      <c r="K18" s="66">
        <f t="shared" si="0"/>
        <v>100</v>
      </c>
    </row>
    <row r="19" spans="1:11" ht="12.75">
      <c r="A19" s="24">
        <v>480</v>
      </c>
      <c r="B19" s="24">
        <v>3543</v>
      </c>
      <c r="C19" s="24">
        <v>5221</v>
      </c>
      <c r="D19" s="24">
        <v>80</v>
      </c>
      <c r="E19" s="24">
        <v>0</v>
      </c>
      <c r="F19" s="24" t="s">
        <v>693</v>
      </c>
      <c r="G19" s="74">
        <v>0</v>
      </c>
      <c r="H19" s="74">
        <v>28</v>
      </c>
      <c r="I19" s="74">
        <v>28</v>
      </c>
      <c r="J19" s="74">
        <v>0</v>
      </c>
      <c r="K19" s="66">
        <f t="shared" si="0"/>
        <v>99.99999999999999</v>
      </c>
    </row>
    <row r="20" spans="1:11" ht="12.75">
      <c r="A20" s="24">
        <v>480</v>
      </c>
      <c r="B20" s="24">
        <v>4319</v>
      </c>
      <c r="C20" s="24">
        <v>5222</v>
      </c>
      <c r="D20" s="24">
        <v>80</v>
      </c>
      <c r="E20" s="24">
        <v>98</v>
      </c>
      <c r="F20" s="24" t="s">
        <v>330</v>
      </c>
      <c r="G20" s="74">
        <v>0</v>
      </c>
      <c r="H20" s="74">
        <v>25</v>
      </c>
      <c r="I20" s="74">
        <v>25</v>
      </c>
      <c r="J20" s="74">
        <v>0</v>
      </c>
      <c r="K20" s="66">
        <f t="shared" si="0"/>
        <v>100</v>
      </c>
    </row>
    <row r="21" spans="1:11" ht="12.75">
      <c r="A21" s="35">
        <v>580</v>
      </c>
      <c r="B21" s="35">
        <v>4319</v>
      </c>
      <c r="C21" s="35">
        <v>5222</v>
      </c>
      <c r="D21" s="35">
        <v>80</v>
      </c>
      <c r="E21" s="35">
        <v>0</v>
      </c>
      <c r="F21" s="24" t="s">
        <v>330</v>
      </c>
      <c r="G21" s="295">
        <v>0</v>
      </c>
      <c r="H21" s="295">
        <v>25</v>
      </c>
      <c r="I21" s="295">
        <v>25</v>
      </c>
      <c r="J21" s="295">
        <v>0</v>
      </c>
      <c r="K21" s="66">
        <f t="shared" si="0"/>
        <v>100</v>
      </c>
    </row>
    <row r="22" spans="1:11" ht="12.75">
      <c r="A22" s="35">
        <v>580</v>
      </c>
      <c r="B22" s="35">
        <v>4359</v>
      </c>
      <c r="C22" s="35">
        <v>5222</v>
      </c>
      <c r="D22" s="35">
        <v>80</v>
      </c>
      <c r="E22" s="35">
        <v>98</v>
      </c>
      <c r="F22" s="24" t="s">
        <v>330</v>
      </c>
      <c r="G22" s="295">
        <v>0</v>
      </c>
      <c r="H22" s="295">
        <v>88</v>
      </c>
      <c r="I22" s="295">
        <v>88</v>
      </c>
      <c r="J22" s="295">
        <v>0</v>
      </c>
      <c r="K22" s="66">
        <f t="shared" si="0"/>
        <v>100</v>
      </c>
    </row>
    <row r="23" spans="1:11" ht="12.75">
      <c r="A23" s="24">
        <v>580</v>
      </c>
      <c r="B23" s="24">
        <v>4377</v>
      </c>
      <c r="C23" s="24">
        <v>5223</v>
      </c>
      <c r="D23" s="24">
        <v>80</v>
      </c>
      <c r="E23" s="24">
        <v>98</v>
      </c>
      <c r="F23" s="340" t="s">
        <v>692</v>
      </c>
      <c r="G23" s="74">
        <v>0</v>
      </c>
      <c r="H23" s="74">
        <v>30</v>
      </c>
      <c r="I23" s="74">
        <v>30</v>
      </c>
      <c r="J23" s="74">
        <v>0</v>
      </c>
      <c r="K23" s="66">
        <f t="shared" si="0"/>
        <v>100</v>
      </c>
    </row>
    <row r="24" spans="1:11" ht="12.75">
      <c r="A24" s="24">
        <v>680</v>
      </c>
      <c r="B24" s="24">
        <v>3312</v>
      </c>
      <c r="C24" s="24">
        <v>5222</v>
      </c>
      <c r="D24" s="24">
        <v>80</v>
      </c>
      <c r="E24" s="24">
        <v>0</v>
      </c>
      <c r="F24" s="24" t="s">
        <v>330</v>
      </c>
      <c r="G24" s="74">
        <v>0</v>
      </c>
      <c r="H24" s="74">
        <v>12</v>
      </c>
      <c r="I24" s="74">
        <v>12</v>
      </c>
      <c r="J24" s="74">
        <v>0</v>
      </c>
      <c r="K24" s="66">
        <f t="shared" si="0"/>
        <v>100</v>
      </c>
    </row>
    <row r="25" spans="1:11" ht="13.5" thickBot="1">
      <c r="A25" s="35">
        <v>680</v>
      </c>
      <c r="B25" s="35">
        <v>3312</v>
      </c>
      <c r="C25" s="35">
        <v>5223</v>
      </c>
      <c r="D25" s="35">
        <v>80</v>
      </c>
      <c r="E25" s="35">
        <v>0</v>
      </c>
      <c r="F25" s="318" t="s">
        <v>692</v>
      </c>
      <c r="G25" s="295">
        <v>0</v>
      </c>
      <c r="H25" s="295">
        <v>30</v>
      </c>
      <c r="I25" s="295">
        <v>30</v>
      </c>
      <c r="J25" s="74">
        <v>0</v>
      </c>
      <c r="K25" s="66">
        <f t="shared" si="0"/>
        <v>100</v>
      </c>
    </row>
    <row r="26" spans="1:14" ht="13.5" thickBot="1">
      <c r="A26" s="431" t="s">
        <v>283</v>
      </c>
      <c r="B26" s="440"/>
      <c r="C26" s="440"/>
      <c r="D26" s="440"/>
      <c r="E26" s="440"/>
      <c r="F26" s="440"/>
      <c r="G26" s="336">
        <f>G25+G24+G23+G22+G21+G20+G19+G18+G17+G16+G15+G14+G13+G12+G11+G10+G9+G8+G7+G6+G5+G4+G3</f>
        <v>1300</v>
      </c>
      <c r="H26" s="336">
        <f>H25+H24+H23+H22+H21+H20+H19+H18+H17+H16+H15+H14+H13+H12+H11+H10+H9+H8+H7+H6+H5+H4+H3</f>
        <v>3078</v>
      </c>
      <c r="I26" s="336">
        <f>I25+I24+I23+I22+I21+I20+I19+I18+I17+I16+I15+I14+I13+I12+I11+I10+I9+I8+I7+I6+I5+I4+I3</f>
        <v>2661.9</v>
      </c>
      <c r="J26" s="241">
        <f>I26/G26%</f>
        <v>204.76153846153846</v>
      </c>
      <c r="K26" s="242">
        <f t="shared" si="0"/>
        <v>86.48148148148148</v>
      </c>
      <c r="M26" s="21"/>
      <c r="N26" s="21"/>
    </row>
    <row r="27" spans="1:14" ht="30" customHeight="1">
      <c r="A27" s="293"/>
      <c r="B27" s="293"/>
      <c r="C27" s="293"/>
      <c r="D27" s="293"/>
      <c r="E27" s="293"/>
      <c r="F27" s="293"/>
      <c r="G27" s="338"/>
      <c r="H27" s="338"/>
      <c r="I27" s="338"/>
      <c r="J27" s="268"/>
      <c r="K27" s="268"/>
      <c r="M27" s="21"/>
      <c r="N27" s="21"/>
    </row>
    <row r="28" spans="1:14" ht="12.75">
      <c r="A28" s="517" t="s">
        <v>811</v>
      </c>
      <c r="B28" s="490"/>
      <c r="C28" s="490"/>
      <c r="D28" s="490"/>
      <c r="E28" s="490"/>
      <c r="F28" s="490"/>
      <c r="G28" s="338"/>
      <c r="H28" s="338"/>
      <c r="I28" s="338"/>
      <c r="J28" s="338"/>
      <c r="K28" s="338"/>
      <c r="M28" s="21"/>
      <c r="N28" s="21"/>
    </row>
    <row r="29" spans="1:14" ht="53.25" customHeight="1">
      <c r="A29" s="744" t="s">
        <v>812</v>
      </c>
      <c r="B29" s="745"/>
      <c r="C29" s="745"/>
      <c r="D29" s="745"/>
      <c r="E29" s="745"/>
      <c r="F29" s="745"/>
      <c r="G29" s="735"/>
      <c r="H29" s="735"/>
      <c r="I29" s="735"/>
      <c r="J29" s="735"/>
      <c r="K29" s="735"/>
      <c r="M29" s="21"/>
      <c r="N29" s="21"/>
    </row>
    <row r="30" spans="1:14" ht="17.25" customHeight="1">
      <c r="A30" s="47"/>
      <c r="B30" s="57"/>
      <c r="C30" s="57"/>
      <c r="D30" s="57"/>
      <c r="E30" s="57"/>
      <c r="F30" s="57"/>
      <c r="G30" s="304"/>
      <c r="H30" s="304"/>
      <c r="I30" s="304"/>
      <c r="J30" s="304"/>
      <c r="K30" s="304"/>
      <c r="M30" s="21"/>
      <c r="N30" s="21"/>
    </row>
    <row r="31" spans="1:14" ht="17.25" customHeight="1">
      <c r="A31" s="47"/>
      <c r="B31" s="57"/>
      <c r="C31" s="57"/>
      <c r="D31" s="57"/>
      <c r="E31" s="57"/>
      <c r="F31" s="57"/>
      <c r="G31" s="304"/>
      <c r="H31" s="304"/>
      <c r="I31" s="304"/>
      <c r="J31" s="304"/>
      <c r="K31" s="304"/>
      <c r="M31" s="21"/>
      <c r="N31" s="21"/>
    </row>
    <row r="32" spans="1:14" ht="9" customHeight="1">
      <c r="A32" s="47"/>
      <c r="B32" s="57"/>
      <c r="C32" s="57"/>
      <c r="D32" s="57"/>
      <c r="E32" s="57"/>
      <c r="F32" s="57"/>
      <c r="G32" s="304"/>
      <c r="H32" s="304"/>
      <c r="I32" s="304"/>
      <c r="J32" s="304"/>
      <c r="K32" s="304"/>
      <c r="M32" s="21"/>
      <c r="N32" s="21"/>
    </row>
    <row r="33" spans="1:14" ht="17.25" customHeight="1">
      <c r="A33" s="47"/>
      <c r="B33" s="57"/>
      <c r="C33" s="57"/>
      <c r="D33" s="57"/>
      <c r="E33" s="57"/>
      <c r="F33" s="57"/>
      <c r="G33" s="304"/>
      <c r="H33" s="304"/>
      <c r="I33" s="304"/>
      <c r="J33" s="304"/>
      <c r="K33" s="304"/>
      <c r="M33" s="21"/>
      <c r="N33" s="21"/>
    </row>
    <row r="34" spans="1:14" ht="12.75" customHeight="1">
      <c r="A34" s="47"/>
      <c r="B34" s="57"/>
      <c r="C34" s="57"/>
      <c r="D34" s="57"/>
      <c r="E34" s="57"/>
      <c r="F34" s="57"/>
      <c r="G34" s="304"/>
      <c r="H34" s="304"/>
      <c r="I34" s="304"/>
      <c r="J34" s="304"/>
      <c r="K34" s="304"/>
      <c r="M34" s="21"/>
      <c r="N34" s="21"/>
    </row>
    <row r="35" spans="1:14" ht="12.75">
      <c r="A35" s="341" t="s">
        <v>730</v>
      </c>
      <c r="B35" s="57"/>
      <c r="C35" s="57"/>
      <c r="D35" s="57"/>
      <c r="E35" s="57"/>
      <c r="F35" s="57"/>
      <c r="G35" s="304"/>
      <c r="H35" s="304"/>
      <c r="I35" s="304"/>
      <c r="J35" s="304"/>
      <c r="K35" s="304"/>
      <c r="M35" s="21"/>
      <c r="N35" s="21"/>
    </row>
    <row r="36" spans="1:14" ht="93" customHeight="1">
      <c r="A36" s="744" t="s">
        <v>813</v>
      </c>
      <c r="B36" s="745"/>
      <c r="C36" s="745"/>
      <c r="D36" s="745"/>
      <c r="E36" s="745"/>
      <c r="F36" s="745"/>
      <c r="G36" s="745"/>
      <c r="H36" s="735"/>
      <c r="I36" s="735"/>
      <c r="J36" s="735"/>
      <c r="K36" s="735"/>
      <c r="M36" s="21"/>
      <c r="N36" s="21"/>
    </row>
    <row r="37" spans="1:14" ht="12.75">
      <c r="A37" s="46"/>
      <c r="B37" s="23"/>
      <c r="C37" s="23"/>
      <c r="D37" s="23"/>
      <c r="E37" s="23"/>
      <c r="F37" s="23"/>
      <c r="G37" s="65"/>
      <c r="H37" s="65"/>
      <c r="I37" s="65"/>
      <c r="J37" s="21"/>
      <c r="K37" s="21"/>
      <c r="M37" s="21"/>
      <c r="N37" s="21"/>
    </row>
    <row r="38" spans="1:14" ht="14.25" customHeight="1">
      <c r="A38" s="744"/>
      <c r="B38" s="745"/>
      <c r="C38" s="745"/>
      <c r="D38" s="745"/>
      <c r="E38" s="745"/>
      <c r="F38" s="745"/>
      <c r="G38" s="735"/>
      <c r="H38" s="735"/>
      <c r="I38" s="735"/>
      <c r="J38" s="735"/>
      <c r="K38" s="735"/>
      <c r="M38" s="21"/>
      <c r="N38" s="21"/>
    </row>
    <row r="39" spans="1:14" ht="12.75">
      <c r="A39" s="54"/>
      <c r="B39" s="21"/>
      <c r="C39" s="21"/>
      <c r="D39" s="21"/>
      <c r="E39" s="21"/>
      <c r="F39" s="21"/>
      <c r="G39" s="21"/>
      <c r="H39" s="21"/>
      <c r="I39" s="21"/>
      <c r="J39" s="21"/>
      <c r="K39" s="21"/>
      <c r="M39" s="21"/>
      <c r="N39" s="21"/>
    </row>
    <row r="40" spans="1:14" ht="12.75">
      <c r="A40" s="54"/>
      <c r="B40" s="54"/>
      <c r="C40" s="54"/>
      <c r="D40" s="54"/>
      <c r="E40" s="54"/>
      <c r="F40" s="54"/>
      <c r="G40" s="54"/>
      <c r="H40" s="54"/>
      <c r="I40" s="54"/>
      <c r="J40" s="21"/>
      <c r="K40" s="21"/>
      <c r="M40" s="21"/>
      <c r="N40" s="21"/>
    </row>
    <row r="41" spans="1:14" ht="12.75">
      <c r="A41" s="11"/>
      <c r="I41" s="21"/>
      <c r="M41" s="21"/>
      <c r="N41" s="21"/>
    </row>
    <row r="42" spans="1:14" ht="12.75">
      <c r="A42" s="11"/>
      <c r="M42" s="21"/>
      <c r="N42" s="21"/>
    </row>
    <row r="43" spans="1:14" ht="12.75">
      <c r="A43" s="11"/>
      <c r="M43" s="21"/>
      <c r="N43" s="21"/>
    </row>
  </sheetData>
  <sheetProtection/>
  <mergeCells count="3">
    <mergeCell ref="A29:K29"/>
    <mergeCell ref="A38:K38"/>
    <mergeCell ref="A36:K36"/>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5.xml><?xml version="1.0" encoding="utf-8"?>
<worksheet xmlns="http://schemas.openxmlformats.org/spreadsheetml/2006/main" xmlns:r="http://schemas.openxmlformats.org/officeDocument/2006/relationships">
  <dimension ref="A1:M10"/>
  <sheetViews>
    <sheetView zoomScalePageLayoutView="0" workbookViewId="0" topLeftCell="A1">
      <selection activeCell="F10" sqref="F10"/>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50390625" style="0" customWidth="1"/>
    <col min="6" max="6" width="34.875" style="0" customWidth="1"/>
    <col min="7" max="7" width="11.625" style="0" customWidth="1"/>
    <col min="8" max="8" width="12.50390625" style="0" customWidth="1"/>
    <col min="9" max="9" width="17.50390625" style="0" customWidth="1"/>
  </cols>
  <sheetData>
    <row r="1" ht="13.5" thickBot="1">
      <c r="A1" s="1" t="s">
        <v>356</v>
      </c>
    </row>
    <row r="2" spans="1:11" ht="14.25" customHeight="1" thickBot="1">
      <c r="A2" s="5" t="s">
        <v>229</v>
      </c>
      <c r="B2" s="8" t="s">
        <v>230</v>
      </c>
      <c r="C2" s="4" t="s">
        <v>36</v>
      </c>
      <c r="D2" s="4" t="s">
        <v>276</v>
      </c>
      <c r="E2" s="4" t="s">
        <v>277</v>
      </c>
      <c r="F2" s="26" t="s">
        <v>278</v>
      </c>
      <c r="G2" s="19" t="s">
        <v>247</v>
      </c>
      <c r="H2" s="19" t="s">
        <v>248</v>
      </c>
      <c r="I2" s="19" t="s">
        <v>249</v>
      </c>
      <c r="J2" s="206" t="s">
        <v>250</v>
      </c>
      <c r="K2" s="206" t="s">
        <v>251</v>
      </c>
    </row>
    <row r="3" spans="1:11" ht="12.75">
      <c r="A3" s="3">
        <v>405</v>
      </c>
      <c r="B3" s="2">
        <v>3419</v>
      </c>
      <c r="C3" s="2">
        <v>5901</v>
      </c>
      <c r="D3" s="3">
        <v>5</v>
      </c>
      <c r="E3" s="2">
        <v>98</v>
      </c>
      <c r="F3" s="2" t="s">
        <v>212</v>
      </c>
      <c r="G3" s="74">
        <v>0</v>
      </c>
      <c r="H3" s="74">
        <v>4908.5</v>
      </c>
      <c r="I3" s="74">
        <v>0</v>
      </c>
      <c r="J3" s="85">
        <v>0</v>
      </c>
      <c r="K3" s="85">
        <v>0</v>
      </c>
    </row>
    <row r="4" spans="1:11" ht="13.5" thickBot="1">
      <c r="A4" s="3">
        <v>505</v>
      </c>
      <c r="B4" s="2">
        <v>4359</v>
      </c>
      <c r="C4" s="2">
        <v>5901</v>
      </c>
      <c r="D4" s="3">
        <v>5</v>
      </c>
      <c r="E4" s="2">
        <v>98</v>
      </c>
      <c r="F4" s="2" t="s">
        <v>212</v>
      </c>
      <c r="G4" s="74">
        <v>0</v>
      </c>
      <c r="H4" s="74">
        <v>4908.5</v>
      </c>
      <c r="I4" s="74">
        <v>0</v>
      </c>
      <c r="J4" s="85">
        <v>0</v>
      </c>
      <c r="K4" s="85">
        <v>0</v>
      </c>
    </row>
    <row r="5" spans="1:13" ht="13.5" thickBot="1">
      <c r="A5" s="755" t="s">
        <v>283</v>
      </c>
      <c r="B5" s="728"/>
      <c r="C5" s="728"/>
      <c r="D5" s="728"/>
      <c r="E5" s="728"/>
      <c r="F5" s="756"/>
      <c r="G5" s="63">
        <f>SUM(G3:G4)</f>
        <v>0</v>
      </c>
      <c r="H5" s="63">
        <f>SUM(H3:H4)</f>
        <v>9817</v>
      </c>
      <c r="I5" s="63">
        <f>SUM(I3:I4)</f>
        <v>0</v>
      </c>
      <c r="J5" s="242">
        <v>0</v>
      </c>
      <c r="K5" s="242">
        <v>0</v>
      </c>
      <c r="M5" s="21"/>
    </row>
    <row r="6" spans="1:11" ht="12.75">
      <c r="A6" s="43"/>
      <c r="B6" s="23"/>
      <c r="C6" s="23"/>
      <c r="D6" s="23"/>
      <c r="E6" s="23"/>
      <c r="F6" s="23"/>
      <c r="G6" s="65"/>
      <c r="H6" s="65"/>
      <c r="I6" s="65"/>
      <c r="J6" s="21"/>
      <c r="K6" s="21"/>
    </row>
    <row r="7" spans="1:11" ht="15.75" customHeight="1">
      <c r="A7" s="324" t="s">
        <v>450</v>
      </c>
      <c r="B7" s="324"/>
      <c r="C7" s="324"/>
      <c r="D7" s="324"/>
      <c r="E7" s="324"/>
      <c r="F7" s="324"/>
      <c r="G7" s="21"/>
      <c r="H7" s="21"/>
      <c r="I7" s="21"/>
      <c r="J7" s="21"/>
      <c r="K7" s="21"/>
    </row>
    <row r="8" spans="1:11" ht="39" customHeight="1">
      <c r="A8" s="744" t="s">
        <v>1036</v>
      </c>
      <c r="B8" s="745"/>
      <c r="C8" s="745"/>
      <c r="D8" s="745"/>
      <c r="E8" s="745"/>
      <c r="F8" s="745"/>
      <c r="G8" s="735"/>
      <c r="H8" s="735"/>
      <c r="I8" s="735"/>
      <c r="J8" s="735"/>
      <c r="K8" s="735"/>
    </row>
    <row r="9" spans="1:11" ht="12.75">
      <c r="A9" s="21"/>
      <c r="B9" s="21"/>
      <c r="C9" s="21"/>
      <c r="D9" s="21"/>
      <c r="E9" s="21"/>
      <c r="F9" s="21"/>
      <c r="G9" s="21"/>
      <c r="H9" s="21"/>
      <c r="I9" s="21"/>
      <c r="J9" s="21"/>
      <c r="K9" s="21"/>
    </row>
    <row r="10" spans="1:11" ht="12.75">
      <c r="A10" s="21"/>
      <c r="B10" s="21"/>
      <c r="C10" s="21"/>
      <c r="D10" s="21"/>
      <c r="E10" s="21"/>
      <c r="F10" s="21"/>
      <c r="G10" s="21"/>
      <c r="H10" s="21"/>
      <c r="I10" s="21"/>
      <c r="J10" s="21"/>
      <c r="K10" s="21"/>
    </row>
    <row r="26" ht="12" customHeight="1"/>
  </sheetData>
  <sheetProtection/>
  <mergeCells count="2">
    <mergeCell ref="A8:K8"/>
    <mergeCell ref="A5:F5"/>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6.xml><?xml version="1.0" encoding="utf-8"?>
<worksheet xmlns="http://schemas.openxmlformats.org/spreadsheetml/2006/main" xmlns:r="http://schemas.openxmlformats.org/officeDocument/2006/relationships">
  <dimension ref="A1:M34"/>
  <sheetViews>
    <sheetView zoomScalePageLayoutView="0" workbookViewId="0" topLeftCell="A13">
      <selection activeCell="A26" sqref="A26:K26"/>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50390625" style="0" customWidth="1"/>
    <col min="6" max="6" width="34.875" style="0" customWidth="1"/>
    <col min="7" max="7" width="11.625" style="0" customWidth="1"/>
    <col min="8" max="8" width="12.50390625" style="0" customWidth="1"/>
    <col min="9" max="9" width="17.50390625" style="0" customWidth="1"/>
  </cols>
  <sheetData>
    <row r="1" ht="13.5" thickBot="1">
      <c r="A1" s="1" t="s">
        <v>154</v>
      </c>
    </row>
    <row r="2" spans="1:11" ht="14.25" customHeight="1" thickBot="1">
      <c r="A2" s="441" t="s">
        <v>229</v>
      </c>
      <c r="B2" s="321" t="s">
        <v>230</v>
      </c>
      <c r="C2" s="322" t="s">
        <v>36</v>
      </c>
      <c r="D2" s="322" t="s">
        <v>276</v>
      </c>
      <c r="E2" s="322" t="s">
        <v>277</v>
      </c>
      <c r="F2" s="323" t="s">
        <v>278</v>
      </c>
      <c r="G2" s="387" t="s">
        <v>247</v>
      </c>
      <c r="H2" s="387" t="s">
        <v>248</v>
      </c>
      <c r="I2" s="387" t="s">
        <v>249</v>
      </c>
      <c r="J2" s="388" t="s">
        <v>250</v>
      </c>
      <c r="K2" s="388" t="s">
        <v>251</v>
      </c>
    </row>
    <row r="3" spans="1:11" ht="14.25" customHeight="1">
      <c r="A3" s="3">
        <v>505</v>
      </c>
      <c r="B3" s="3">
        <v>4329</v>
      </c>
      <c r="C3" s="3">
        <v>5173</v>
      </c>
      <c r="D3" s="3">
        <v>5</v>
      </c>
      <c r="E3" s="3">
        <v>13011</v>
      </c>
      <c r="F3" s="24" t="s">
        <v>215</v>
      </c>
      <c r="G3" s="66">
        <v>0</v>
      </c>
      <c r="H3" s="66">
        <v>45</v>
      </c>
      <c r="I3" s="66">
        <v>30.2</v>
      </c>
      <c r="J3" s="85">
        <v>0</v>
      </c>
      <c r="K3" s="85">
        <f>I3/H3%</f>
        <v>67.11111111111111</v>
      </c>
    </row>
    <row r="4" spans="1:11" ht="14.25" customHeight="1">
      <c r="A4" s="3">
        <v>505</v>
      </c>
      <c r="B4" s="3">
        <v>4339</v>
      </c>
      <c r="C4" s="3">
        <v>5173</v>
      </c>
      <c r="D4" s="3">
        <v>5</v>
      </c>
      <c r="E4" s="3">
        <v>13015</v>
      </c>
      <c r="F4" s="24" t="s">
        <v>215</v>
      </c>
      <c r="G4" s="66">
        <v>0</v>
      </c>
      <c r="H4" s="66">
        <v>14</v>
      </c>
      <c r="I4" s="66">
        <v>14</v>
      </c>
      <c r="J4" s="85">
        <v>0</v>
      </c>
      <c r="K4" s="85">
        <f>I4/H4%</f>
        <v>99.99999999999999</v>
      </c>
    </row>
    <row r="5" spans="1:11" ht="12.75">
      <c r="A5" s="3">
        <v>905</v>
      </c>
      <c r="B5" s="3">
        <v>6171</v>
      </c>
      <c r="C5" s="3">
        <v>5161</v>
      </c>
      <c r="D5" s="3">
        <v>5</v>
      </c>
      <c r="E5" s="3">
        <v>0</v>
      </c>
      <c r="F5" s="3" t="s">
        <v>76</v>
      </c>
      <c r="G5" s="66">
        <v>1</v>
      </c>
      <c r="H5" s="66">
        <v>1</v>
      </c>
      <c r="I5" s="66">
        <v>0</v>
      </c>
      <c r="J5" s="85">
        <f aca="true" t="shared" si="0" ref="J5:J14">I5/G5%</f>
        <v>0</v>
      </c>
      <c r="K5" s="85">
        <f aca="true" t="shared" si="1" ref="K5:K14">I5/H5%</f>
        <v>0</v>
      </c>
    </row>
    <row r="6" spans="1:11" ht="12.75">
      <c r="A6" s="3">
        <v>905</v>
      </c>
      <c r="B6" s="2">
        <v>6171</v>
      </c>
      <c r="C6" s="2">
        <v>5163</v>
      </c>
      <c r="D6" s="3">
        <v>5</v>
      </c>
      <c r="E6" s="2">
        <v>0</v>
      </c>
      <c r="F6" s="2" t="s">
        <v>60</v>
      </c>
      <c r="G6" s="74">
        <v>225</v>
      </c>
      <c r="H6" s="74">
        <v>225</v>
      </c>
      <c r="I6" s="74">
        <v>191.28</v>
      </c>
      <c r="J6" s="85">
        <f t="shared" si="0"/>
        <v>85.01333333333334</v>
      </c>
      <c r="K6" s="85">
        <f t="shared" si="1"/>
        <v>85.01333333333334</v>
      </c>
    </row>
    <row r="7" spans="1:11" ht="12.75">
      <c r="A7" s="3">
        <v>905</v>
      </c>
      <c r="B7" s="2">
        <v>6171</v>
      </c>
      <c r="C7" s="2">
        <v>5166</v>
      </c>
      <c r="D7" s="3">
        <v>5</v>
      </c>
      <c r="E7" s="2">
        <v>0</v>
      </c>
      <c r="F7" s="2" t="s">
        <v>25</v>
      </c>
      <c r="G7" s="74">
        <v>200</v>
      </c>
      <c r="H7" s="74">
        <v>200</v>
      </c>
      <c r="I7" s="74">
        <v>29.64</v>
      </c>
      <c r="J7" s="85">
        <f t="shared" si="0"/>
        <v>14.82</v>
      </c>
      <c r="K7" s="85">
        <f t="shared" si="1"/>
        <v>14.82</v>
      </c>
    </row>
    <row r="8" spans="1:11" ht="12.75">
      <c r="A8" s="3">
        <v>905</v>
      </c>
      <c r="B8" s="2">
        <v>6171</v>
      </c>
      <c r="C8" s="2">
        <v>5169</v>
      </c>
      <c r="D8" s="3">
        <v>5</v>
      </c>
      <c r="E8" s="2">
        <v>0</v>
      </c>
      <c r="F8" s="2" t="s">
        <v>26</v>
      </c>
      <c r="G8" s="74">
        <v>553.9</v>
      </c>
      <c r="H8" s="74">
        <v>528.9</v>
      </c>
      <c r="I8" s="74">
        <v>214.42</v>
      </c>
      <c r="J8" s="85">
        <f t="shared" si="0"/>
        <v>38.71095865679725</v>
      </c>
      <c r="K8" s="85">
        <f t="shared" si="1"/>
        <v>40.54074494233314</v>
      </c>
    </row>
    <row r="9" spans="1:11" ht="12.75">
      <c r="A9" s="89">
        <v>905</v>
      </c>
      <c r="B9" s="24">
        <v>6171</v>
      </c>
      <c r="C9" s="24">
        <v>5173</v>
      </c>
      <c r="D9" s="89">
        <v>5</v>
      </c>
      <c r="E9" s="24">
        <v>0</v>
      </c>
      <c r="F9" s="24" t="s">
        <v>215</v>
      </c>
      <c r="G9" s="74">
        <v>983.1</v>
      </c>
      <c r="H9" s="74">
        <v>983.1</v>
      </c>
      <c r="I9" s="74">
        <v>662.97</v>
      </c>
      <c r="J9" s="66">
        <f t="shared" si="0"/>
        <v>67.43667989014342</v>
      </c>
      <c r="K9" s="66">
        <f t="shared" si="1"/>
        <v>67.43667989014342</v>
      </c>
    </row>
    <row r="10" spans="1:11" ht="12.75">
      <c r="A10" s="3">
        <v>905</v>
      </c>
      <c r="B10" s="2">
        <v>6171</v>
      </c>
      <c r="C10" s="2">
        <v>5361</v>
      </c>
      <c r="D10" s="3">
        <v>5</v>
      </c>
      <c r="E10" s="2">
        <v>0</v>
      </c>
      <c r="F10" s="2" t="s">
        <v>77</v>
      </c>
      <c r="G10" s="74">
        <v>5</v>
      </c>
      <c r="H10" s="74">
        <v>30</v>
      </c>
      <c r="I10" s="74">
        <v>21</v>
      </c>
      <c r="J10" s="85">
        <f t="shared" si="0"/>
        <v>420</v>
      </c>
      <c r="K10" s="85">
        <f t="shared" si="1"/>
        <v>70</v>
      </c>
    </row>
    <row r="11" spans="1:11" ht="12.75">
      <c r="A11" s="89">
        <v>905</v>
      </c>
      <c r="B11" s="24">
        <v>6171</v>
      </c>
      <c r="C11" s="24">
        <v>5169</v>
      </c>
      <c r="D11" s="24">
        <v>938</v>
      </c>
      <c r="E11" s="24">
        <v>0</v>
      </c>
      <c r="F11" s="24" t="s">
        <v>26</v>
      </c>
      <c r="G11" s="74">
        <v>2080</v>
      </c>
      <c r="H11" s="74">
        <v>2080</v>
      </c>
      <c r="I11" s="74">
        <v>1477.37</v>
      </c>
      <c r="J11" s="66">
        <f t="shared" si="0"/>
        <v>71.02740384615385</v>
      </c>
      <c r="K11" s="66">
        <f t="shared" si="1"/>
        <v>71.02740384615385</v>
      </c>
    </row>
    <row r="12" spans="1:11" ht="12.75">
      <c r="A12" s="3">
        <v>1005</v>
      </c>
      <c r="B12" s="2">
        <v>6330</v>
      </c>
      <c r="C12" s="2">
        <v>5341</v>
      </c>
      <c r="D12" s="2">
        <v>5</v>
      </c>
      <c r="E12" s="2">
        <v>0</v>
      </c>
      <c r="F12" s="2" t="s">
        <v>716</v>
      </c>
      <c r="G12" s="74">
        <v>0</v>
      </c>
      <c r="H12" s="74">
        <v>374.2</v>
      </c>
      <c r="I12" s="74">
        <v>374.21</v>
      </c>
      <c r="J12" s="85">
        <v>0</v>
      </c>
      <c r="K12" s="85">
        <f t="shared" si="1"/>
        <v>100.00267236771779</v>
      </c>
    </row>
    <row r="13" spans="1:11" ht="12.75">
      <c r="A13" s="3">
        <v>1005</v>
      </c>
      <c r="B13" s="2">
        <v>6409</v>
      </c>
      <c r="C13" s="2">
        <v>5909</v>
      </c>
      <c r="D13" s="2">
        <v>5</v>
      </c>
      <c r="E13" s="2">
        <v>0</v>
      </c>
      <c r="F13" s="2" t="s">
        <v>590</v>
      </c>
      <c r="G13" s="74">
        <v>0</v>
      </c>
      <c r="H13" s="74">
        <v>0</v>
      </c>
      <c r="I13" s="74">
        <v>660.49</v>
      </c>
      <c r="J13" s="85">
        <v>0</v>
      </c>
      <c r="K13" s="85">
        <v>0</v>
      </c>
    </row>
    <row r="14" spans="1:11" ht="12.75">
      <c r="A14" s="2">
        <v>1005</v>
      </c>
      <c r="B14" s="2">
        <v>6409</v>
      </c>
      <c r="C14" s="2">
        <v>5163</v>
      </c>
      <c r="D14" s="2">
        <v>5</v>
      </c>
      <c r="E14" s="2">
        <v>0</v>
      </c>
      <c r="F14" s="2" t="s">
        <v>60</v>
      </c>
      <c r="G14" s="74">
        <v>2</v>
      </c>
      <c r="H14" s="74">
        <v>2</v>
      </c>
      <c r="I14" s="74">
        <v>0.7</v>
      </c>
      <c r="J14" s="85">
        <f t="shared" si="0"/>
        <v>35</v>
      </c>
      <c r="K14" s="85">
        <f t="shared" si="1"/>
        <v>35</v>
      </c>
    </row>
    <row r="15" spans="1:11" ht="13.5" thickBot="1">
      <c r="A15" s="24">
        <v>1005</v>
      </c>
      <c r="B15" s="24">
        <v>6399</v>
      </c>
      <c r="C15" s="24">
        <v>5362</v>
      </c>
      <c r="D15" s="24">
        <v>5</v>
      </c>
      <c r="E15" s="24">
        <v>0</v>
      </c>
      <c r="F15" s="24" t="s">
        <v>29</v>
      </c>
      <c r="G15" s="74">
        <v>50</v>
      </c>
      <c r="H15" s="74">
        <v>50</v>
      </c>
      <c r="I15" s="74">
        <v>-18.21</v>
      </c>
      <c r="J15" s="85">
        <v>0</v>
      </c>
      <c r="K15" s="85">
        <v>0</v>
      </c>
    </row>
    <row r="16" spans="1:13" ht="13.5" thickBot="1">
      <c r="A16" s="755" t="s">
        <v>283</v>
      </c>
      <c r="B16" s="728"/>
      <c r="C16" s="728"/>
      <c r="D16" s="728"/>
      <c r="E16" s="728"/>
      <c r="F16" s="756"/>
      <c r="G16" s="63">
        <f>SUM(G3:G15)</f>
        <v>4100</v>
      </c>
      <c r="H16" s="63">
        <f>SUM(H3:H15)</f>
        <v>4533.2</v>
      </c>
      <c r="I16" s="63">
        <f>SUM(I3:I15)</f>
        <v>3658.0699999999997</v>
      </c>
      <c r="J16" s="242">
        <f>I16/G16%</f>
        <v>89.22121951219512</v>
      </c>
      <c r="K16" s="242">
        <f>I16/H16%</f>
        <v>80.69509397335214</v>
      </c>
      <c r="M16" s="21"/>
    </row>
    <row r="17" spans="1:13" ht="12.75">
      <c r="A17" s="31"/>
      <c r="B17" s="29"/>
      <c r="C17" s="29"/>
      <c r="D17" s="29"/>
      <c r="E17" s="29"/>
      <c r="F17" s="29"/>
      <c r="G17" s="65"/>
      <c r="H17" s="65"/>
      <c r="I17" s="65"/>
      <c r="J17" s="268"/>
      <c r="K17" s="268"/>
      <c r="M17" s="21"/>
    </row>
    <row r="18" spans="1:13" ht="21" customHeight="1">
      <c r="A18" s="31"/>
      <c r="B18" s="29"/>
      <c r="C18" s="29"/>
      <c r="D18" s="29"/>
      <c r="E18" s="29"/>
      <c r="F18" s="29"/>
      <c r="G18" s="65"/>
      <c r="H18" s="65"/>
      <c r="I18" s="65"/>
      <c r="J18" s="268"/>
      <c r="K18" s="268"/>
      <c r="M18" s="21"/>
    </row>
    <row r="19" spans="1:13" ht="12.75">
      <c r="A19" s="46" t="s">
        <v>819</v>
      </c>
      <c r="B19" s="303"/>
      <c r="C19" s="270"/>
      <c r="D19" s="270"/>
      <c r="E19" s="270"/>
      <c r="F19" s="270"/>
      <c r="G19" s="65"/>
      <c r="H19" s="65"/>
      <c r="I19" s="65"/>
      <c r="J19" s="338"/>
      <c r="K19" s="338"/>
      <c r="M19" s="21"/>
    </row>
    <row r="20" spans="1:13" ht="18" customHeight="1">
      <c r="A20" s="744" t="s">
        <v>935</v>
      </c>
      <c r="B20" s="745"/>
      <c r="C20" s="745"/>
      <c r="D20" s="745"/>
      <c r="E20" s="745"/>
      <c r="F20" s="745"/>
      <c r="G20" s="735"/>
      <c r="H20" s="735"/>
      <c r="I20" s="735"/>
      <c r="J20" s="735"/>
      <c r="K20" s="735"/>
      <c r="M20" s="21"/>
    </row>
    <row r="21" spans="1:13" ht="17.25" customHeight="1">
      <c r="A21" s="341"/>
      <c r="B21" s="270"/>
      <c r="C21" s="270"/>
      <c r="D21" s="270"/>
      <c r="E21" s="270"/>
      <c r="F21" s="270"/>
      <c r="G21" s="65"/>
      <c r="H21" s="65"/>
      <c r="I21" s="65"/>
      <c r="J21" s="338"/>
      <c r="K21" s="338"/>
      <c r="M21" s="21"/>
    </row>
    <row r="22" spans="1:13" ht="13.5" customHeight="1">
      <c r="A22" s="46" t="s">
        <v>53</v>
      </c>
      <c r="B22" s="303"/>
      <c r="C22" s="303"/>
      <c r="D22" s="303"/>
      <c r="E22" s="303"/>
      <c r="F22" s="55"/>
      <c r="G22" s="55"/>
      <c r="H22" s="55"/>
      <c r="I22" s="55"/>
      <c r="J22" s="21"/>
      <c r="K22" s="21"/>
      <c r="M22" s="23"/>
    </row>
    <row r="23" spans="1:11" ht="35.25" customHeight="1">
      <c r="A23" s="744" t="s">
        <v>690</v>
      </c>
      <c r="B23" s="745"/>
      <c r="C23" s="745"/>
      <c r="D23" s="745"/>
      <c r="E23" s="745"/>
      <c r="F23" s="745"/>
      <c r="G23" s="735"/>
      <c r="H23" s="735"/>
      <c r="I23" s="735"/>
      <c r="J23" s="735"/>
      <c r="K23" s="735"/>
    </row>
    <row r="24" spans="1:11" ht="13.5" customHeight="1">
      <c r="A24" s="47"/>
      <c r="B24" s="57"/>
      <c r="C24" s="57"/>
      <c r="D24" s="57"/>
      <c r="E24" s="57"/>
      <c r="F24" s="57"/>
      <c r="G24" s="304"/>
      <c r="H24" s="304"/>
      <c r="I24" s="304"/>
      <c r="J24" s="304"/>
      <c r="K24" s="304"/>
    </row>
    <row r="25" spans="1:11" ht="12" customHeight="1">
      <c r="A25" s="46" t="s">
        <v>45</v>
      </c>
      <c r="B25" s="55"/>
      <c r="C25" s="55"/>
      <c r="D25" s="55"/>
      <c r="E25" s="55"/>
      <c r="F25" s="55"/>
      <c r="G25" s="303"/>
      <c r="H25" s="303"/>
      <c r="I25" s="303"/>
      <c r="J25" s="21"/>
      <c r="K25" s="21"/>
    </row>
    <row r="26" spans="1:11" ht="69" customHeight="1">
      <c r="A26" s="744" t="s">
        <v>1037</v>
      </c>
      <c r="B26" s="745"/>
      <c r="C26" s="745"/>
      <c r="D26" s="745"/>
      <c r="E26" s="745"/>
      <c r="F26" s="745"/>
      <c r="G26" s="735"/>
      <c r="H26" s="735"/>
      <c r="I26" s="735"/>
      <c r="J26" s="735"/>
      <c r="K26" s="735"/>
    </row>
    <row r="27" spans="1:11" ht="13.5" customHeight="1">
      <c r="A27" s="21"/>
      <c r="B27" s="21"/>
      <c r="C27" s="21"/>
      <c r="D27" s="21"/>
      <c r="E27" s="21"/>
      <c r="F27" s="21"/>
      <c r="G27" s="21"/>
      <c r="H27" s="21"/>
      <c r="I27" s="21"/>
      <c r="J27" s="21"/>
      <c r="K27" s="21"/>
    </row>
    <row r="28" spans="1:11" ht="14.25" customHeight="1">
      <c r="A28" s="744"/>
      <c r="B28" s="745"/>
      <c r="C28" s="745"/>
      <c r="D28" s="745"/>
      <c r="E28" s="745"/>
      <c r="F28" s="745"/>
      <c r="G28" s="735"/>
      <c r="H28" s="735"/>
      <c r="I28" s="735"/>
      <c r="J28" s="735"/>
      <c r="K28" s="735"/>
    </row>
    <row r="29" spans="1:11" ht="12.75">
      <c r="A29" s="21"/>
      <c r="B29" s="21"/>
      <c r="C29" s="21"/>
      <c r="D29" s="21"/>
      <c r="E29" s="21"/>
      <c r="F29" s="21"/>
      <c r="G29" s="21"/>
      <c r="H29" s="21"/>
      <c r="I29" s="21"/>
      <c r="J29" s="21"/>
      <c r="K29" s="21"/>
    </row>
    <row r="30" spans="7:9" ht="12.75">
      <c r="G30" s="21"/>
      <c r="H30" s="21"/>
      <c r="I30" s="21"/>
    </row>
    <row r="31" spans="7:9" ht="12.75">
      <c r="G31" s="21"/>
      <c r="H31" s="21"/>
      <c r="I31" s="21"/>
    </row>
    <row r="32" spans="8:9" ht="12.75">
      <c r="H32" s="21"/>
      <c r="I32" s="21"/>
    </row>
    <row r="33" spans="8:9" ht="12.75">
      <c r="H33" s="21"/>
      <c r="I33" s="21"/>
    </row>
    <row r="34" spans="8:9" ht="12.75">
      <c r="H34" s="21"/>
      <c r="I34" s="21"/>
    </row>
  </sheetData>
  <sheetProtection/>
  <mergeCells count="5">
    <mergeCell ref="A16:F16"/>
    <mergeCell ref="A23:K23"/>
    <mergeCell ref="A28:K28"/>
    <mergeCell ref="A26:K26"/>
    <mergeCell ref="A20:K20"/>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7.xml><?xml version="1.0" encoding="utf-8"?>
<worksheet xmlns="http://schemas.openxmlformats.org/spreadsheetml/2006/main" xmlns:r="http://schemas.openxmlformats.org/officeDocument/2006/relationships">
  <dimension ref="A1:M59"/>
  <sheetViews>
    <sheetView zoomScalePageLayoutView="0" workbookViewId="0" topLeftCell="A46">
      <selection activeCell="O50" sqref="O50"/>
    </sheetView>
  </sheetViews>
  <sheetFormatPr defaultColWidth="9.00390625" defaultRowHeight="12.75"/>
  <cols>
    <col min="1" max="1" width="6.00390625" style="0" customWidth="1"/>
    <col min="2" max="2" width="5.625" style="0" customWidth="1"/>
    <col min="3" max="3" width="6.50390625" style="0" customWidth="1"/>
    <col min="4" max="4" width="6.375" style="0" customWidth="1"/>
    <col min="5" max="5" width="6.125" style="0" customWidth="1"/>
    <col min="6" max="6" width="39.50390625" style="0" customWidth="1"/>
    <col min="7" max="7" width="10.375" style="0" customWidth="1"/>
    <col min="8" max="8" width="10.00390625" style="0" customWidth="1"/>
    <col min="9" max="9" width="16.00390625" style="0" customWidth="1"/>
    <col min="10" max="10" width="16.375" style="0" bestFit="1" customWidth="1"/>
  </cols>
  <sheetData>
    <row r="1" spans="1:11" ht="9" customHeight="1">
      <c r="A1" s="58"/>
      <c r="B1" s="57"/>
      <c r="C1" s="57"/>
      <c r="D1" s="57"/>
      <c r="E1" s="57"/>
      <c r="F1" s="57"/>
      <c r="G1" s="57"/>
      <c r="H1" s="57"/>
      <c r="I1" s="57"/>
      <c r="J1" s="21"/>
      <c r="K1" s="21"/>
    </row>
    <row r="2" spans="1:11" ht="12.75">
      <c r="A2" s="53" t="s">
        <v>938</v>
      </c>
      <c r="B2" s="21"/>
      <c r="C2" s="21"/>
      <c r="D2" s="21"/>
      <c r="E2" s="21"/>
      <c r="F2" s="21"/>
      <c r="G2" s="21"/>
      <c r="H2" s="21"/>
      <c r="I2" s="21"/>
      <c r="J2" s="21"/>
      <c r="K2" s="21"/>
    </row>
    <row r="3" spans="1:11" ht="9.75" customHeight="1" thickBot="1">
      <c r="A3" s="53"/>
      <c r="B3" s="21"/>
      <c r="C3" s="21"/>
      <c r="D3" s="21"/>
      <c r="E3" s="21"/>
      <c r="F3" s="21"/>
      <c r="G3" s="21"/>
      <c r="H3" s="21"/>
      <c r="I3" s="21"/>
      <c r="J3" s="21"/>
      <c r="K3" s="21"/>
    </row>
    <row r="4" spans="1:11" ht="18" customHeight="1" thickBot="1">
      <c r="A4" s="329" t="s">
        <v>229</v>
      </c>
      <c r="B4" s="330" t="s">
        <v>230</v>
      </c>
      <c r="C4" s="602" t="s">
        <v>36</v>
      </c>
      <c r="D4" s="339" t="s">
        <v>276</v>
      </c>
      <c r="E4" s="330" t="s">
        <v>277</v>
      </c>
      <c r="F4" s="330" t="s">
        <v>278</v>
      </c>
      <c r="G4" s="206" t="s">
        <v>247</v>
      </c>
      <c r="H4" s="206" t="s">
        <v>248</v>
      </c>
      <c r="I4" s="206" t="s">
        <v>249</v>
      </c>
      <c r="J4" s="206" t="s">
        <v>250</v>
      </c>
      <c r="K4" s="206" t="s">
        <v>251</v>
      </c>
    </row>
    <row r="5" spans="1:11" s="11" customFormat="1" ht="14.25" customHeight="1">
      <c r="A5" s="100">
        <v>450</v>
      </c>
      <c r="B5" s="100">
        <v>3111</v>
      </c>
      <c r="C5" s="100">
        <v>5132</v>
      </c>
      <c r="D5" s="89">
        <v>50</v>
      </c>
      <c r="E5" s="89">
        <v>127</v>
      </c>
      <c r="F5" s="24" t="s">
        <v>16</v>
      </c>
      <c r="G5" s="66">
        <v>0</v>
      </c>
      <c r="H5" s="66">
        <v>31.8</v>
      </c>
      <c r="I5" s="66">
        <v>9.38</v>
      </c>
      <c r="J5" s="66">
        <v>0</v>
      </c>
      <c r="K5" s="66">
        <f aca="true" t="shared" si="0" ref="K5:K47">I5/H5%</f>
        <v>29.496855345911953</v>
      </c>
    </row>
    <row r="6" spans="1:11" s="11" customFormat="1" ht="12.75" customHeight="1">
      <c r="A6" s="203">
        <v>450</v>
      </c>
      <c r="B6" s="203">
        <v>3111</v>
      </c>
      <c r="C6" s="203">
        <v>5137</v>
      </c>
      <c r="D6" s="89">
        <v>50</v>
      </c>
      <c r="E6" s="89">
        <v>127</v>
      </c>
      <c r="F6" s="24" t="s">
        <v>62</v>
      </c>
      <c r="G6" s="66">
        <v>0</v>
      </c>
      <c r="H6" s="66">
        <v>1097</v>
      </c>
      <c r="I6" s="66">
        <v>1096.93</v>
      </c>
      <c r="J6" s="66">
        <v>0</v>
      </c>
      <c r="K6" s="66">
        <f t="shared" si="0"/>
        <v>99.9936189608022</v>
      </c>
    </row>
    <row r="7" spans="1:11" s="11" customFormat="1" ht="12.75" customHeight="1">
      <c r="A7" s="203">
        <v>450</v>
      </c>
      <c r="B7" s="203">
        <v>3111</v>
      </c>
      <c r="C7" s="203">
        <v>5139</v>
      </c>
      <c r="D7" s="89">
        <v>50</v>
      </c>
      <c r="E7" s="89">
        <v>127</v>
      </c>
      <c r="F7" s="89" t="s">
        <v>170</v>
      </c>
      <c r="G7" s="66">
        <v>0</v>
      </c>
      <c r="H7" s="66">
        <v>1350</v>
      </c>
      <c r="I7" s="66">
        <v>1347.49</v>
      </c>
      <c r="J7" s="66">
        <v>0</v>
      </c>
      <c r="K7" s="66">
        <f t="shared" si="0"/>
        <v>99.81407407407407</v>
      </c>
    </row>
    <row r="8" spans="1:11" s="11" customFormat="1" ht="12.75" customHeight="1">
      <c r="A8" s="203">
        <v>450</v>
      </c>
      <c r="B8" s="203">
        <v>3113</v>
      </c>
      <c r="C8" s="203">
        <v>5132</v>
      </c>
      <c r="D8" s="89">
        <v>50</v>
      </c>
      <c r="E8" s="89">
        <v>127</v>
      </c>
      <c r="F8" s="24" t="s">
        <v>16</v>
      </c>
      <c r="G8" s="66">
        <v>0</v>
      </c>
      <c r="H8" s="66">
        <v>4.9</v>
      </c>
      <c r="I8" s="66">
        <v>4.23</v>
      </c>
      <c r="J8" s="66">
        <v>0</v>
      </c>
      <c r="K8" s="66">
        <f t="shared" si="0"/>
        <v>86.32653061224491</v>
      </c>
    </row>
    <row r="9" spans="1:11" s="11" customFormat="1" ht="12.75" customHeight="1">
      <c r="A9" s="203">
        <v>450</v>
      </c>
      <c r="B9" s="203">
        <v>3113</v>
      </c>
      <c r="C9" s="203">
        <v>5137</v>
      </c>
      <c r="D9" s="89">
        <v>50</v>
      </c>
      <c r="E9" s="89">
        <v>127</v>
      </c>
      <c r="F9" s="24" t="s">
        <v>62</v>
      </c>
      <c r="G9" s="66">
        <v>0</v>
      </c>
      <c r="H9" s="66">
        <v>1068.3</v>
      </c>
      <c r="I9" s="66">
        <v>1067.84</v>
      </c>
      <c r="J9" s="66">
        <v>0</v>
      </c>
      <c r="K9" s="66">
        <f t="shared" si="0"/>
        <v>99.9569409341945</v>
      </c>
    </row>
    <row r="10" spans="1:11" ht="12.75">
      <c r="A10" s="203">
        <v>450</v>
      </c>
      <c r="B10" s="24">
        <v>3113</v>
      </c>
      <c r="C10" s="24">
        <v>5139</v>
      </c>
      <c r="D10" s="24">
        <v>50</v>
      </c>
      <c r="E10" s="89">
        <v>127</v>
      </c>
      <c r="F10" s="89" t="s">
        <v>170</v>
      </c>
      <c r="G10" s="74">
        <v>0</v>
      </c>
      <c r="H10" s="74">
        <v>916.1</v>
      </c>
      <c r="I10" s="74">
        <v>915.55</v>
      </c>
      <c r="J10" s="74">
        <v>0</v>
      </c>
      <c r="K10" s="66">
        <f t="shared" si="0"/>
        <v>99.9399628861478</v>
      </c>
    </row>
    <row r="11" spans="1:11" ht="12.75">
      <c r="A11" s="203">
        <v>450</v>
      </c>
      <c r="B11" s="24">
        <v>3119</v>
      </c>
      <c r="C11" s="24">
        <v>5137</v>
      </c>
      <c r="D11" s="24">
        <v>50</v>
      </c>
      <c r="E11" s="89">
        <v>127</v>
      </c>
      <c r="F11" s="24" t="s">
        <v>62</v>
      </c>
      <c r="G11" s="74">
        <v>0</v>
      </c>
      <c r="H11" s="74">
        <v>115.1</v>
      </c>
      <c r="I11" s="74">
        <v>115.05</v>
      </c>
      <c r="J11" s="66">
        <v>0</v>
      </c>
      <c r="K11" s="66">
        <f t="shared" si="0"/>
        <v>99.95655951346654</v>
      </c>
    </row>
    <row r="12" spans="1:11" ht="12.75">
      <c r="A12" s="100">
        <v>450</v>
      </c>
      <c r="B12" s="89">
        <v>3119</v>
      </c>
      <c r="C12" s="89">
        <v>5139</v>
      </c>
      <c r="D12" s="24">
        <v>50</v>
      </c>
      <c r="E12" s="89">
        <v>127</v>
      </c>
      <c r="F12" s="89" t="s">
        <v>170</v>
      </c>
      <c r="G12" s="74">
        <v>0</v>
      </c>
      <c r="H12" s="74">
        <v>41.3</v>
      </c>
      <c r="I12" s="74">
        <v>40.59</v>
      </c>
      <c r="J12" s="66">
        <v>0</v>
      </c>
      <c r="K12" s="66">
        <f t="shared" si="0"/>
        <v>98.2808716707022</v>
      </c>
    </row>
    <row r="13" spans="1:11" ht="12.75">
      <c r="A13" s="100">
        <v>450</v>
      </c>
      <c r="B13" s="89">
        <v>3119</v>
      </c>
      <c r="C13" s="89">
        <v>5169</v>
      </c>
      <c r="D13" s="24">
        <v>50</v>
      </c>
      <c r="E13" s="89">
        <v>127</v>
      </c>
      <c r="F13" s="24" t="s">
        <v>26</v>
      </c>
      <c r="G13" s="74">
        <v>0</v>
      </c>
      <c r="H13" s="74">
        <v>3.6</v>
      </c>
      <c r="I13" s="74">
        <v>3.51</v>
      </c>
      <c r="J13" s="66">
        <v>0</v>
      </c>
      <c r="K13" s="66">
        <f t="shared" si="0"/>
        <v>97.49999999999999</v>
      </c>
    </row>
    <row r="14" spans="1:11" ht="12.75">
      <c r="A14" s="24">
        <v>555</v>
      </c>
      <c r="B14" s="24">
        <v>4329</v>
      </c>
      <c r="C14" s="24">
        <v>5169</v>
      </c>
      <c r="D14" s="24">
        <v>55</v>
      </c>
      <c r="E14" s="89">
        <v>127</v>
      </c>
      <c r="F14" s="24" t="s">
        <v>26</v>
      </c>
      <c r="G14" s="74">
        <v>0</v>
      </c>
      <c r="H14" s="74">
        <v>1.9</v>
      </c>
      <c r="I14" s="74">
        <v>0</v>
      </c>
      <c r="J14" s="66">
        <v>0</v>
      </c>
      <c r="K14" s="66">
        <f t="shared" si="0"/>
        <v>0</v>
      </c>
    </row>
    <row r="15" spans="1:11" ht="12.75">
      <c r="A15" s="24">
        <v>705</v>
      </c>
      <c r="B15" s="24">
        <v>5213</v>
      </c>
      <c r="C15" s="24">
        <v>5901</v>
      </c>
      <c r="D15" s="24">
        <v>5</v>
      </c>
      <c r="E15" s="89">
        <v>127</v>
      </c>
      <c r="F15" s="24" t="s">
        <v>212</v>
      </c>
      <c r="G15" s="74">
        <v>0</v>
      </c>
      <c r="H15" s="74">
        <v>4089.2</v>
      </c>
      <c r="I15" s="74">
        <v>0</v>
      </c>
      <c r="J15" s="66">
        <v>0</v>
      </c>
      <c r="K15" s="66">
        <f t="shared" si="0"/>
        <v>0</v>
      </c>
    </row>
    <row r="16" spans="1:11" ht="12.75">
      <c r="A16" s="24">
        <v>710</v>
      </c>
      <c r="B16" s="24">
        <v>5213</v>
      </c>
      <c r="C16" s="24">
        <v>5137</v>
      </c>
      <c r="D16" s="24">
        <v>10</v>
      </c>
      <c r="E16" s="89">
        <v>127</v>
      </c>
      <c r="F16" s="24" t="s">
        <v>62</v>
      </c>
      <c r="G16" s="74">
        <v>0</v>
      </c>
      <c r="H16" s="74">
        <v>1108</v>
      </c>
      <c r="I16" s="74">
        <v>1107.15</v>
      </c>
      <c r="J16" s="74">
        <v>0</v>
      </c>
      <c r="K16" s="66">
        <f t="shared" si="0"/>
        <v>99.92328519855596</v>
      </c>
    </row>
    <row r="17" spans="1:11" ht="12.75">
      <c r="A17" s="24">
        <v>718</v>
      </c>
      <c r="B17" s="24">
        <v>5213</v>
      </c>
      <c r="C17" s="24">
        <v>5137</v>
      </c>
      <c r="D17" s="24">
        <v>18</v>
      </c>
      <c r="E17" s="89">
        <v>127</v>
      </c>
      <c r="F17" s="24" t="s">
        <v>62</v>
      </c>
      <c r="G17" s="74">
        <v>0</v>
      </c>
      <c r="H17" s="74">
        <v>100</v>
      </c>
      <c r="I17" s="74">
        <v>88.56</v>
      </c>
      <c r="J17" s="66">
        <v>0</v>
      </c>
      <c r="K17" s="66">
        <f t="shared" si="0"/>
        <v>88.56</v>
      </c>
    </row>
    <row r="18" spans="1:11" ht="12.75">
      <c r="A18" s="24">
        <v>718</v>
      </c>
      <c r="B18" s="24">
        <v>5213</v>
      </c>
      <c r="C18" s="24">
        <v>5139</v>
      </c>
      <c r="D18" s="24">
        <v>18</v>
      </c>
      <c r="E18" s="89">
        <v>127</v>
      </c>
      <c r="F18" s="89" t="s">
        <v>170</v>
      </c>
      <c r="G18" s="74">
        <v>0</v>
      </c>
      <c r="H18" s="74">
        <v>75.7</v>
      </c>
      <c r="I18" s="74">
        <v>72.44</v>
      </c>
      <c r="J18" s="66">
        <v>0</v>
      </c>
      <c r="K18" s="66">
        <f t="shared" si="0"/>
        <v>95.69352708058123</v>
      </c>
    </row>
    <row r="19" spans="1:11" ht="12.75">
      <c r="A19" s="24">
        <v>718</v>
      </c>
      <c r="B19" s="24">
        <v>5213</v>
      </c>
      <c r="C19" s="24">
        <v>5169</v>
      </c>
      <c r="D19" s="24">
        <v>18</v>
      </c>
      <c r="E19" s="89">
        <v>127</v>
      </c>
      <c r="F19" s="24" t="s">
        <v>26</v>
      </c>
      <c r="G19" s="74">
        <v>0</v>
      </c>
      <c r="H19" s="74">
        <v>684.9</v>
      </c>
      <c r="I19" s="74">
        <v>273.79</v>
      </c>
      <c r="J19" s="66">
        <v>0</v>
      </c>
      <c r="K19" s="66">
        <f t="shared" si="0"/>
        <v>39.97517885822748</v>
      </c>
    </row>
    <row r="20" spans="1:11" ht="12.75">
      <c r="A20" s="24">
        <v>718</v>
      </c>
      <c r="B20" s="24">
        <v>5213</v>
      </c>
      <c r="C20" s="24">
        <v>5171</v>
      </c>
      <c r="D20" s="24">
        <v>18</v>
      </c>
      <c r="E20" s="89">
        <v>127</v>
      </c>
      <c r="F20" s="24" t="s">
        <v>15</v>
      </c>
      <c r="G20" s="74">
        <v>0</v>
      </c>
      <c r="H20" s="74">
        <v>416.9</v>
      </c>
      <c r="I20" s="74">
        <v>388.73</v>
      </c>
      <c r="J20" s="66">
        <v>0</v>
      </c>
      <c r="K20" s="66">
        <f t="shared" si="0"/>
        <v>93.24298392899978</v>
      </c>
    </row>
    <row r="21" spans="1:11" ht="12.75">
      <c r="A21" s="24">
        <v>725</v>
      </c>
      <c r="B21" s="24">
        <v>5213</v>
      </c>
      <c r="C21" s="24">
        <v>5123</v>
      </c>
      <c r="D21" s="24">
        <v>25</v>
      </c>
      <c r="E21" s="24">
        <v>127</v>
      </c>
      <c r="F21" s="24" t="s">
        <v>625</v>
      </c>
      <c r="G21" s="74">
        <v>0</v>
      </c>
      <c r="H21" s="74">
        <v>17</v>
      </c>
      <c r="I21" s="74">
        <v>16.15</v>
      </c>
      <c r="J21" s="66">
        <v>0</v>
      </c>
      <c r="K21" s="66">
        <f t="shared" si="0"/>
        <v>94.99999999999999</v>
      </c>
    </row>
    <row r="22" spans="1:11" ht="12.75">
      <c r="A22" s="24">
        <v>725</v>
      </c>
      <c r="B22" s="24">
        <v>5213</v>
      </c>
      <c r="C22" s="24">
        <v>5132</v>
      </c>
      <c r="D22" s="24">
        <v>25</v>
      </c>
      <c r="E22" s="24">
        <v>127</v>
      </c>
      <c r="F22" s="24" t="s">
        <v>16</v>
      </c>
      <c r="G22" s="74">
        <v>0</v>
      </c>
      <c r="H22" s="74">
        <v>976</v>
      </c>
      <c r="I22" s="74">
        <v>970.58</v>
      </c>
      <c r="J22" s="66">
        <v>0</v>
      </c>
      <c r="K22" s="66">
        <f t="shared" si="0"/>
        <v>99.44467213114754</v>
      </c>
    </row>
    <row r="23" spans="1:11" ht="12.75">
      <c r="A23" s="24">
        <v>725</v>
      </c>
      <c r="B23" s="24">
        <v>5213</v>
      </c>
      <c r="C23" s="24">
        <v>5133</v>
      </c>
      <c r="D23" s="24">
        <v>25</v>
      </c>
      <c r="E23" s="24">
        <v>127</v>
      </c>
      <c r="F23" s="24" t="s">
        <v>28</v>
      </c>
      <c r="G23" s="74">
        <v>0</v>
      </c>
      <c r="H23" s="74">
        <v>5</v>
      </c>
      <c r="I23" s="74">
        <v>4.23</v>
      </c>
      <c r="J23" s="66">
        <v>0</v>
      </c>
      <c r="K23" s="66">
        <f t="shared" si="0"/>
        <v>84.60000000000001</v>
      </c>
    </row>
    <row r="24" spans="1:11" ht="12.75">
      <c r="A24" s="24">
        <v>725</v>
      </c>
      <c r="B24" s="24">
        <v>5213</v>
      </c>
      <c r="C24" s="24">
        <v>5137</v>
      </c>
      <c r="D24" s="24">
        <v>25</v>
      </c>
      <c r="E24" s="24">
        <v>127</v>
      </c>
      <c r="F24" s="24" t="s">
        <v>62</v>
      </c>
      <c r="G24" s="74">
        <v>0</v>
      </c>
      <c r="H24" s="74">
        <v>97</v>
      </c>
      <c r="I24" s="74">
        <v>87.55</v>
      </c>
      <c r="J24" s="66">
        <v>0</v>
      </c>
      <c r="K24" s="66">
        <f t="shared" si="0"/>
        <v>90.25773195876289</v>
      </c>
    </row>
    <row r="25" spans="1:11" ht="12.75">
      <c r="A25" s="24">
        <v>725</v>
      </c>
      <c r="B25" s="24">
        <v>5213</v>
      </c>
      <c r="C25" s="24">
        <v>5139</v>
      </c>
      <c r="D25" s="24">
        <v>25</v>
      </c>
      <c r="E25" s="24">
        <v>127</v>
      </c>
      <c r="F25" s="89" t="s">
        <v>170</v>
      </c>
      <c r="G25" s="74">
        <v>0</v>
      </c>
      <c r="H25" s="74">
        <v>200</v>
      </c>
      <c r="I25" s="74">
        <v>168.12</v>
      </c>
      <c r="J25" s="66">
        <v>0</v>
      </c>
      <c r="K25" s="66">
        <f t="shared" si="0"/>
        <v>84.06</v>
      </c>
    </row>
    <row r="26" spans="1:11" ht="12.75">
      <c r="A26" s="24">
        <v>725</v>
      </c>
      <c r="B26" s="24">
        <v>5213</v>
      </c>
      <c r="C26" s="24">
        <v>5169</v>
      </c>
      <c r="D26" s="24">
        <v>25</v>
      </c>
      <c r="E26" s="24">
        <v>127</v>
      </c>
      <c r="F26" s="24" t="s">
        <v>26</v>
      </c>
      <c r="G26" s="74">
        <v>0</v>
      </c>
      <c r="H26" s="74">
        <v>1818</v>
      </c>
      <c r="I26" s="74">
        <v>1683.63</v>
      </c>
      <c r="J26" s="66">
        <v>0</v>
      </c>
      <c r="K26" s="66">
        <f t="shared" si="0"/>
        <v>92.60891089108911</v>
      </c>
    </row>
    <row r="27" spans="1:11" ht="12.75">
      <c r="A27" s="24">
        <v>733</v>
      </c>
      <c r="B27" s="24">
        <v>5213</v>
      </c>
      <c r="C27" s="24">
        <v>5139</v>
      </c>
      <c r="D27" s="24">
        <v>33</v>
      </c>
      <c r="E27" s="24">
        <v>127</v>
      </c>
      <c r="F27" s="89" t="s">
        <v>170</v>
      </c>
      <c r="G27" s="74">
        <v>0</v>
      </c>
      <c r="H27" s="74">
        <v>3.3</v>
      </c>
      <c r="I27" s="74">
        <v>3.27</v>
      </c>
      <c r="J27" s="66">
        <v>0</v>
      </c>
      <c r="K27" s="66">
        <f t="shared" si="0"/>
        <v>99.0909090909091</v>
      </c>
    </row>
    <row r="28" spans="1:11" ht="12.75">
      <c r="A28" s="24">
        <v>735</v>
      </c>
      <c r="B28" s="24">
        <v>5213</v>
      </c>
      <c r="C28" s="24">
        <v>5139</v>
      </c>
      <c r="D28" s="24">
        <v>35</v>
      </c>
      <c r="E28" s="24">
        <v>127</v>
      </c>
      <c r="F28" s="89" t="s">
        <v>170</v>
      </c>
      <c r="G28" s="74">
        <v>0</v>
      </c>
      <c r="H28" s="74">
        <v>5.7</v>
      </c>
      <c r="I28" s="74">
        <v>5.68</v>
      </c>
      <c r="J28" s="74">
        <v>0</v>
      </c>
      <c r="K28" s="66">
        <f t="shared" si="0"/>
        <v>99.64912280701753</v>
      </c>
    </row>
    <row r="29" spans="1:11" ht="12.75">
      <c r="A29" s="24">
        <v>737</v>
      </c>
      <c r="B29" s="24">
        <v>5213</v>
      </c>
      <c r="C29" s="24">
        <v>5139</v>
      </c>
      <c r="D29" s="24">
        <v>37</v>
      </c>
      <c r="E29" s="24">
        <v>127</v>
      </c>
      <c r="F29" s="89" t="s">
        <v>170</v>
      </c>
      <c r="G29" s="74">
        <v>0</v>
      </c>
      <c r="H29" s="74">
        <v>10.8</v>
      </c>
      <c r="I29" s="74">
        <v>10.71</v>
      </c>
      <c r="J29" s="66">
        <v>0</v>
      </c>
      <c r="K29" s="66">
        <f t="shared" si="0"/>
        <v>99.16666666666666</v>
      </c>
    </row>
    <row r="30" spans="1:11" ht="12.75">
      <c r="A30" s="24">
        <v>739</v>
      </c>
      <c r="B30" s="24">
        <v>5213</v>
      </c>
      <c r="C30" s="24">
        <v>5139</v>
      </c>
      <c r="D30" s="24">
        <v>39</v>
      </c>
      <c r="E30" s="24">
        <v>127</v>
      </c>
      <c r="F30" s="89" t="s">
        <v>170</v>
      </c>
      <c r="G30" s="74">
        <v>0</v>
      </c>
      <c r="H30" s="74">
        <v>7.1</v>
      </c>
      <c r="I30" s="74">
        <v>6.94</v>
      </c>
      <c r="J30" s="66">
        <v>0</v>
      </c>
      <c r="K30" s="66">
        <f t="shared" si="0"/>
        <v>97.74647887323945</v>
      </c>
    </row>
    <row r="31" spans="1:11" ht="12.75">
      <c r="A31" s="24">
        <v>742</v>
      </c>
      <c r="B31" s="24">
        <v>5213</v>
      </c>
      <c r="C31" s="24">
        <v>5011</v>
      </c>
      <c r="D31" s="24">
        <v>42</v>
      </c>
      <c r="E31" s="24">
        <v>127</v>
      </c>
      <c r="F31" s="24" t="s">
        <v>226</v>
      </c>
      <c r="G31" s="74">
        <v>0</v>
      </c>
      <c r="H31" s="74">
        <v>2000</v>
      </c>
      <c r="I31" s="74">
        <v>700.1</v>
      </c>
      <c r="J31" s="66">
        <v>0</v>
      </c>
      <c r="K31" s="66">
        <f t="shared" si="0"/>
        <v>35.005</v>
      </c>
    </row>
    <row r="32" spans="1:11" ht="12.75">
      <c r="A32" s="24">
        <v>742</v>
      </c>
      <c r="B32" s="24">
        <v>5213</v>
      </c>
      <c r="C32" s="24">
        <v>5031</v>
      </c>
      <c r="D32" s="24">
        <v>42</v>
      </c>
      <c r="E32" s="24">
        <v>127</v>
      </c>
      <c r="F32" s="24" t="s">
        <v>499</v>
      </c>
      <c r="G32" s="74">
        <v>0</v>
      </c>
      <c r="H32" s="74">
        <v>496</v>
      </c>
      <c r="I32" s="74">
        <v>173.62</v>
      </c>
      <c r="J32" s="66">
        <v>0</v>
      </c>
      <c r="K32" s="66">
        <f t="shared" si="0"/>
        <v>35.00403225806452</v>
      </c>
    </row>
    <row r="33" spans="1:11" ht="12.75">
      <c r="A33" s="24">
        <v>742</v>
      </c>
      <c r="B33" s="24">
        <v>5213</v>
      </c>
      <c r="C33" s="24">
        <v>5032</v>
      </c>
      <c r="D33" s="24">
        <v>42</v>
      </c>
      <c r="E33" s="24">
        <v>127</v>
      </c>
      <c r="F33" s="24" t="s">
        <v>13</v>
      </c>
      <c r="G33" s="295">
        <v>0</v>
      </c>
      <c r="H33" s="295">
        <v>180</v>
      </c>
      <c r="I33" s="295">
        <v>63.01</v>
      </c>
      <c r="J33" s="66">
        <v>0</v>
      </c>
      <c r="K33" s="66">
        <f t="shared" si="0"/>
        <v>35.00555555555555</v>
      </c>
    </row>
    <row r="34" spans="1:11" ht="12.75">
      <c r="A34" s="35">
        <v>743</v>
      </c>
      <c r="B34" s="35">
        <v>5213</v>
      </c>
      <c r="C34" s="35">
        <v>5132</v>
      </c>
      <c r="D34" s="35">
        <v>43</v>
      </c>
      <c r="E34" s="24">
        <v>127</v>
      </c>
      <c r="F34" s="24" t="s">
        <v>16</v>
      </c>
      <c r="G34" s="295">
        <v>0</v>
      </c>
      <c r="H34" s="295">
        <v>63</v>
      </c>
      <c r="I34" s="295">
        <v>63</v>
      </c>
      <c r="J34" s="74">
        <v>0</v>
      </c>
      <c r="K34" s="66">
        <f t="shared" si="0"/>
        <v>100</v>
      </c>
    </row>
    <row r="35" spans="1:11" ht="12.75">
      <c r="A35" s="35">
        <v>743</v>
      </c>
      <c r="B35" s="35">
        <v>5213</v>
      </c>
      <c r="C35" s="35">
        <v>5137</v>
      </c>
      <c r="D35" s="35">
        <v>43</v>
      </c>
      <c r="E35" s="24">
        <v>127</v>
      </c>
      <c r="F35" s="24" t="s">
        <v>62</v>
      </c>
      <c r="G35" s="295">
        <v>0</v>
      </c>
      <c r="H35" s="295">
        <v>63</v>
      </c>
      <c r="I35" s="295">
        <v>63</v>
      </c>
      <c r="J35" s="74">
        <v>0</v>
      </c>
      <c r="K35" s="66">
        <f t="shared" si="0"/>
        <v>100</v>
      </c>
    </row>
    <row r="36" spans="1:11" ht="12.75">
      <c r="A36" s="35">
        <v>743</v>
      </c>
      <c r="B36" s="35">
        <v>5213</v>
      </c>
      <c r="C36" s="35">
        <v>5139</v>
      </c>
      <c r="D36" s="35">
        <v>43</v>
      </c>
      <c r="E36" s="24">
        <v>127</v>
      </c>
      <c r="F36" s="89" t="s">
        <v>170</v>
      </c>
      <c r="G36" s="295">
        <v>0</v>
      </c>
      <c r="H36" s="295">
        <v>21</v>
      </c>
      <c r="I36" s="295">
        <v>21</v>
      </c>
      <c r="J36" s="74">
        <v>0</v>
      </c>
      <c r="K36" s="66">
        <f t="shared" si="0"/>
        <v>100</v>
      </c>
    </row>
    <row r="37" spans="1:11" ht="12.75">
      <c r="A37" s="35">
        <v>743</v>
      </c>
      <c r="B37" s="35">
        <v>5213</v>
      </c>
      <c r="C37" s="35">
        <v>5152</v>
      </c>
      <c r="D37" s="35">
        <v>43</v>
      </c>
      <c r="E37" s="24">
        <v>127</v>
      </c>
      <c r="F37" s="35" t="s">
        <v>117</v>
      </c>
      <c r="G37" s="295">
        <v>0</v>
      </c>
      <c r="H37" s="295">
        <v>20</v>
      </c>
      <c r="I37" s="295">
        <v>20</v>
      </c>
      <c r="J37" s="74">
        <v>0</v>
      </c>
      <c r="K37" s="66">
        <f t="shared" si="0"/>
        <v>100</v>
      </c>
    </row>
    <row r="38" spans="1:11" ht="12.75">
      <c r="A38" s="24">
        <v>743</v>
      </c>
      <c r="B38" s="24">
        <v>5213</v>
      </c>
      <c r="C38" s="24">
        <v>5154</v>
      </c>
      <c r="D38" s="24">
        <v>43</v>
      </c>
      <c r="E38" s="24">
        <v>127</v>
      </c>
      <c r="F38" s="24" t="s">
        <v>118</v>
      </c>
      <c r="G38" s="74">
        <v>0</v>
      </c>
      <c r="H38" s="74">
        <v>42</v>
      </c>
      <c r="I38" s="74">
        <v>42</v>
      </c>
      <c r="J38" s="74">
        <v>0</v>
      </c>
      <c r="K38" s="74">
        <f t="shared" si="0"/>
        <v>100</v>
      </c>
    </row>
    <row r="39" spans="1:11" ht="12.75">
      <c r="A39" s="24">
        <v>743</v>
      </c>
      <c r="B39" s="24">
        <v>5213</v>
      </c>
      <c r="C39" s="24">
        <v>5156</v>
      </c>
      <c r="D39" s="24">
        <v>43</v>
      </c>
      <c r="E39" s="24">
        <v>127</v>
      </c>
      <c r="F39" s="24" t="s">
        <v>63</v>
      </c>
      <c r="G39" s="74">
        <v>0</v>
      </c>
      <c r="H39" s="74">
        <v>6</v>
      </c>
      <c r="I39" s="74">
        <v>6</v>
      </c>
      <c r="J39" s="74">
        <v>0</v>
      </c>
      <c r="K39" s="74">
        <f t="shared" si="0"/>
        <v>100</v>
      </c>
    </row>
    <row r="40" spans="1:11" ht="12.75">
      <c r="A40" s="35">
        <v>743</v>
      </c>
      <c r="B40" s="35">
        <v>5213</v>
      </c>
      <c r="C40" s="35">
        <v>5494</v>
      </c>
      <c r="D40" s="35">
        <v>43</v>
      </c>
      <c r="E40" s="35">
        <v>127</v>
      </c>
      <c r="F40" s="24" t="s">
        <v>761</v>
      </c>
      <c r="G40" s="295">
        <v>0</v>
      </c>
      <c r="H40" s="295">
        <v>40</v>
      </c>
      <c r="I40" s="295">
        <v>40</v>
      </c>
      <c r="J40" s="74">
        <v>0</v>
      </c>
      <c r="K40" s="74">
        <f t="shared" si="0"/>
        <v>100</v>
      </c>
    </row>
    <row r="41" spans="1:11" ht="12.75">
      <c r="A41" s="35">
        <v>750</v>
      </c>
      <c r="B41" s="35">
        <v>5213</v>
      </c>
      <c r="C41" s="35">
        <v>5139</v>
      </c>
      <c r="D41" s="35">
        <v>50</v>
      </c>
      <c r="E41" s="35">
        <v>127</v>
      </c>
      <c r="F41" s="24" t="s">
        <v>170</v>
      </c>
      <c r="G41" s="295">
        <v>0</v>
      </c>
      <c r="H41" s="295">
        <v>91.9</v>
      </c>
      <c r="I41" s="295">
        <v>91.85</v>
      </c>
      <c r="J41" s="74">
        <v>0</v>
      </c>
      <c r="K41" s="74">
        <f t="shared" si="0"/>
        <v>99.94559303590859</v>
      </c>
    </row>
    <row r="42" spans="1:11" ht="12.75">
      <c r="A42" s="35">
        <v>751</v>
      </c>
      <c r="B42" s="35">
        <v>5213</v>
      </c>
      <c r="C42" s="35">
        <v>5336</v>
      </c>
      <c r="D42" s="35">
        <v>51</v>
      </c>
      <c r="E42" s="35">
        <v>127</v>
      </c>
      <c r="F42" s="35" t="s">
        <v>642</v>
      </c>
      <c r="G42" s="295">
        <v>0</v>
      </c>
      <c r="H42" s="295">
        <v>216</v>
      </c>
      <c r="I42" s="295">
        <v>216</v>
      </c>
      <c r="J42" s="74">
        <v>0</v>
      </c>
      <c r="K42" s="66">
        <f t="shared" si="0"/>
        <v>100</v>
      </c>
    </row>
    <row r="43" spans="1:11" ht="12.75">
      <c r="A43" s="35">
        <v>753</v>
      </c>
      <c r="B43" s="35">
        <v>5213</v>
      </c>
      <c r="C43" s="35">
        <v>5336</v>
      </c>
      <c r="D43" s="35">
        <v>53</v>
      </c>
      <c r="E43" s="35">
        <v>127</v>
      </c>
      <c r="F43" s="35" t="s">
        <v>642</v>
      </c>
      <c r="G43" s="295">
        <v>0</v>
      </c>
      <c r="H43" s="295">
        <v>534.6</v>
      </c>
      <c r="I43" s="295">
        <v>517.25</v>
      </c>
      <c r="J43" s="74">
        <v>0</v>
      </c>
      <c r="K43" s="66">
        <f t="shared" si="0"/>
        <v>96.75458286569398</v>
      </c>
    </row>
    <row r="44" spans="1:11" ht="12.75">
      <c r="A44" s="35">
        <v>754</v>
      </c>
      <c r="B44" s="35">
        <v>5213</v>
      </c>
      <c r="C44" s="35">
        <v>5336</v>
      </c>
      <c r="D44" s="35">
        <v>54</v>
      </c>
      <c r="E44" s="35">
        <v>127</v>
      </c>
      <c r="F44" s="35" t="s">
        <v>642</v>
      </c>
      <c r="G44" s="295">
        <v>0</v>
      </c>
      <c r="H44" s="295">
        <v>337</v>
      </c>
      <c r="I44" s="295">
        <v>336.93</v>
      </c>
      <c r="J44" s="74">
        <v>0</v>
      </c>
      <c r="K44" s="66">
        <f t="shared" si="0"/>
        <v>99.97922848664689</v>
      </c>
    </row>
    <row r="45" spans="1:11" ht="12.75">
      <c r="A45" s="35">
        <v>781</v>
      </c>
      <c r="B45" s="35">
        <v>5213</v>
      </c>
      <c r="C45" s="35">
        <v>5336</v>
      </c>
      <c r="D45" s="35">
        <v>81</v>
      </c>
      <c r="E45" s="35">
        <v>127</v>
      </c>
      <c r="F45" s="35" t="s">
        <v>642</v>
      </c>
      <c r="G45" s="295">
        <v>0</v>
      </c>
      <c r="H45" s="295">
        <v>8</v>
      </c>
      <c r="I45" s="295">
        <v>8</v>
      </c>
      <c r="J45" s="74">
        <v>0</v>
      </c>
      <c r="K45" s="66">
        <f t="shared" si="0"/>
        <v>100</v>
      </c>
    </row>
    <row r="46" spans="1:11" ht="13.5" thickBot="1">
      <c r="A46" s="35">
        <v>782</v>
      </c>
      <c r="B46" s="35">
        <v>5213</v>
      </c>
      <c r="C46" s="35">
        <v>5336</v>
      </c>
      <c r="D46" s="35">
        <v>82</v>
      </c>
      <c r="E46" s="35">
        <v>157</v>
      </c>
      <c r="F46" s="35" t="s">
        <v>642</v>
      </c>
      <c r="G46" s="295">
        <v>0</v>
      </c>
      <c r="H46" s="295">
        <v>733</v>
      </c>
      <c r="I46" s="295">
        <v>733</v>
      </c>
      <c r="J46" s="333">
        <v>0</v>
      </c>
      <c r="K46" s="333">
        <f t="shared" si="0"/>
        <v>100</v>
      </c>
    </row>
    <row r="47" spans="1:13" ht="13.5" thickBot="1">
      <c r="A47" s="263" t="s">
        <v>283</v>
      </c>
      <c r="B47" s="334"/>
      <c r="C47" s="334"/>
      <c r="D47" s="334"/>
      <c r="E47" s="334"/>
      <c r="F47" s="334"/>
      <c r="G47" s="63">
        <f>SUM(G5:G46)</f>
        <v>0</v>
      </c>
      <c r="H47" s="63">
        <f>SUM(H5:H46)</f>
        <v>19096.1</v>
      </c>
      <c r="I47" s="63">
        <f>SUM(I5:I46)</f>
        <v>12582.860000000002</v>
      </c>
      <c r="J47" s="336">
        <v>0</v>
      </c>
      <c r="K47" s="336">
        <f t="shared" si="0"/>
        <v>65.8923026167647</v>
      </c>
      <c r="M47" s="21"/>
    </row>
    <row r="48" spans="1:13" ht="16.5" customHeight="1">
      <c r="A48" s="43"/>
      <c r="B48" s="23"/>
      <c r="C48" s="23"/>
      <c r="D48" s="23"/>
      <c r="E48" s="23"/>
      <c r="F48" s="23"/>
      <c r="G48" s="65"/>
      <c r="H48" s="65"/>
      <c r="I48" s="65"/>
      <c r="J48" s="338"/>
      <c r="K48" s="338"/>
      <c r="M48" s="21"/>
    </row>
    <row r="49" spans="1:13" ht="16.5" customHeight="1">
      <c r="A49" s="517" t="s">
        <v>651</v>
      </c>
      <c r="B49" s="608"/>
      <c r="C49" s="608"/>
      <c r="D49" s="608"/>
      <c r="E49" s="608"/>
      <c r="F49" s="608"/>
      <c r="G49" s="609"/>
      <c r="H49" s="65"/>
      <c r="I49" s="65"/>
      <c r="J49" s="338"/>
      <c r="K49" s="338"/>
      <c r="M49" s="21"/>
    </row>
    <row r="50" spans="1:11" ht="180" customHeight="1">
      <c r="A50" s="744" t="s">
        <v>939</v>
      </c>
      <c r="B50" s="745"/>
      <c r="C50" s="745"/>
      <c r="D50" s="745"/>
      <c r="E50" s="745"/>
      <c r="F50" s="745"/>
      <c r="G50" s="735"/>
      <c r="H50" s="735"/>
      <c r="I50" s="735"/>
      <c r="J50" s="735"/>
      <c r="K50" s="735"/>
    </row>
    <row r="51" spans="1:11" ht="13.5" customHeight="1">
      <c r="A51" s="53"/>
      <c r="B51" s="21"/>
      <c r="C51" s="21"/>
      <c r="D51" s="21"/>
      <c r="E51" s="21"/>
      <c r="F51" s="21"/>
      <c r="G51" s="21"/>
      <c r="H51" s="21"/>
      <c r="I51" s="21"/>
      <c r="J51" s="21"/>
      <c r="K51" s="21"/>
    </row>
    <row r="52" spans="1:11" ht="12.75">
      <c r="A52" s="56"/>
      <c r="B52" s="21"/>
      <c r="C52" s="21"/>
      <c r="D52" s="21"/>
      <c r="E52" s="21"/>
      <c r="F52" s="21"/>
      <c r="G52" s="21"/>
      <c r="H52" s="21"/>
      <c r="I52" s="21"/>
      <c r="J52" s="21"/>
      <c r="K52" s="21"/>
    </row>
    <row r="53" spans="1:11" ht="14.25" customHeight="1">
      <c r="A53" s="744"/>
      <c r="B53" s="745"/>
      <c r="C53" s="745"/>
      <c r="D53" s="745"/>
      <c r="E53" s="745"/>
      <c r="F53" s="745"/>
      <c r="G53" s="735"/>
      <c r="H53" s="735"/>
      <c r="I53" s="735"/>
      <c r="J53" s="735"/>
      <c r="K53" s="735"/>
    </row>
    <row r="54" spans="1:11" ht="12" customHeight="1">
      <c r="A54" s="21"/>
      <c r="B54" s="21"/>
      <c r="C54" s="21"/>
      <c r="D54" s="21"/>
      <c r="E54" s="21"/>
      <c r="F54" s="21"/>
      <c r="G54" s="21"/>
      <c r="H54" s="21"/>
      <c r="I54" s="21"/>
      <c r="J54" s="21"/>
      <c r="K54" s="21"/>
    </row>
    <row r="55" spans="1:11" ht="12.75">
      <c r="A55" s="56"/>
      <c r="B55" s="21"/>
      <c r="C55" s="21"/>
      <c r="D55" s="21"/>
      <c r="E55" s="21"/>
      <c r="F55" s="21"/>
      <c r="G55" s="21"/>
      <c r="H55" s="21"/>
      <c r="I55" s="21"/>
      <c r="J55" s="21"/>
      <c r="K55" s="21"/>
    </row>
    <row r="56" spans="1:11" ht="12.75" customHeight="1">
      <c r="A56" s="744"/>
      <c r="B56" s="745"/>
      <c r="C56" s="745"/>
      <c r="D56" s="745"/>
      <c r="E56" s="745"/>
      <c r="F56" s="745"/>
      <c r="G56" s="735"/>
      <c r="H56" s="735"/>
      <c r="I56" s="735"/>
      <c r="J56" s="735"/>
      <c r="K56" s="735"/>
    </row>
    <row r="57" spans="1:11" ht="12.75">
      <c r="A57" s="21"/>
      <c r="B57" s="21"/>
      <c r="C57" s="21"/>
      <c r="D57" s="21"/>
      <c r="E57" s="21"/>
      <c r="F57" s="21"/>
      <c r="G57" s="21"/>
      <c r="H57" s="21"/>
      <c r="I57" s="21"/>
      <c r="J57" s="21"/>
      <c r="K57" s="21"/>
    </row>
    <row r="58" spans="1:11" ht="12.75">
      <c r="A58" s="21"/>
      <c r="B58" s="21"/>
      <c r="C58" s="21"/>
      <c r="D58" s="21"/>
      <c r="E58" s="21"/>
      <c r="F58" s="21"/>
      <c r="G58" s="21"/>
      <c r="H58" s="21"/>
      <c r="I58" s="21"/>
      <c r="J58" s="21"/>
      <c r="K58" s="21"/>
    </row>
    <row r="59" spans="1:11" ht="12.75">
      <c r="A59" s="21"/>
      <c r="B59" s="21"/>
      <c r="C59" s="21"/>
      <c r="D59" s="21"/>
      <c r="E59" s="21"/>
      <c r="F59" s="21"/>
      <c r="G59" s="21"/>
      <c r="H59" s="21"/>
      <c r="I59" s="21"/>
      <c r="J59" s="21"/>
      <c r="K59" s="21"/>
    </row>
  </sheetData>
  <sheetProtection/>
  <mergeCells count="3">
    <mergeCell ref="A50:K50"/>
    <mergeCell ref="A53:K53"/>
    <mergeCell ref="A56:K56"/>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&amp;L&amp;A&amp;R&amp;P</oddFooter>
  </headerFooter>
</worksheet>
</file>

<file path=xl/worksheets/sheet28.xml><?xml version="1.0" encoding="utf-8"?>
<worksheet xmlns="http://schemas.openxmlformats.org/spreadsheetml/2006/main" xmlns:r="http://schemas.openxmlformats.org/officeDocument/2006/relationships">
  <dimension ref="A1:M83"/>
  <sheetViews>
    <sheetView zoomScalePageLayoutView="0" workbookViewId="0" topLeftCell="A13">
      <selection activeCell="M23" sqref="M23"/>
    </sheetView>
  </sheetViews>
  <sheetFormatPr defaultColWidth="9.00390625" defaultRowHeight="12.75"/>
  <cols>
    <col min="1" max="1" width="5.125" style="0" customWidth="1"/>
    <col min="2" max="2" width="6.00390625" style="0" customWidth="1"/>
    <col min="3" max="3" width="6.125" style="0" customWidth="1"/>
    <col min="4" max="4" width="6.625" style="0" customWidth="1"/>
    <col min="5" max="5" width="6.375" style="0" customWidth="1"/>
    <col min="6" max="6" width="34.00390625" style="0" customWidth="1"/>
    <col min="7" max="7" width="12.00390625" style="0" customWidth="1"/>
    <col min="8" max="8" width="10.875" style="0" customWidth="1"/>
    <col min="9" max="9" width="17.125" style="0" customWidth="1"/>
  </cols>
  <sheetData>
    <row r="1" spans="1:6" ht="12.75">
      <c r="A1" s="40" t="s">
        <v>211</v>
      </c>
      <c r="B1" s="41"/>
      <c r="C1" s="41"/>
      <c r="D1" s="41"/>
      <c r="E1" s="41"/>
      <c r="F1" s="41"/>
    </row>
    <row r="2" spans="1:6" ht="7.5" customHeight="1">
      <c r="A2" s="40"/>
      <c r="B2" s="41"/>
      <c r="C2" s="41"/>
      <c r="D2" s="41"/>
      <c r="E2" s="41"/>
      <c r="F2" s="41"/>
    </row>
    <row r="3" spans="1:6" ht="13.5" thickBot="1">
      <c r="A3" s="40" t="s">
        <v>347</v>
      </c>
      <c r="B3" s="41"/>
      <c r="C3" s="41"/>
      <c r="D3" s="41"/>
      <c r="E3" s="41"/>
      <c r="F3" s="41"/>
    </row>
    <row r="4" spans="1:11" ht="14.25" customHeight="1" thickBot="1">
      <c r="A4" s="321" t="s">
        <v>229</v>
      </c>
      <c r="B4" s="322" t="s">
        <v>230</v>
      </c>
      <c r="C4" s="322" t="s">
        <v>36</v>
      </c>
      <c r="D4" s="322" t="s">
        <v>276</v>
      </c>
      <c r="E4" s="322" t="s">
        <v>277</v>
      </c>
      <c r="F4" s="323" t="s">
        <v>278</v>
      </c>
      <c r="G4" s="387" t="s">
        <v>247</v>
      </c>
      <c r="H4" s="387" t="s">
        <v>248</v>
      </c>
      <c r="I4" s="387" t="s">
        <v>249</v>
      </c>
      <c r="J4" s="388" t="s">
        <v>250</v>
      </c>
      <c r="K4" s="388" t="s">
        <v>251</v>
      </c>
    </row>
    <row r="5" spans="1:11" ht="14.25" customHeight="1">
      <c r="A5" s="392">
        <v>117</v>
      </c>
      <c r="B5" s="392">
        <v>3619</v>
      </c>
      <c r="C5" s="392">
        <v>5171</v>
      </c>
      <c r="D5" s="392">
        <v>17</v>
      </c>
      <c r="E5" s="392">
        <v>0</v>
      </c>
      <c r="F5" s="24" t="s">
        <v>15</v>
      </c>
      <c r="G5" s="66">
        <v>190</v>
      </c>
      <c r="H5" s="66">
        <v>0</v>
      </c>
      <c r="I5" s="66">
        <v>0</v>
      </c>
      <c r="J5" s="66">
        <f aca="true" t="shared" si="0" ref="J5:J49">I5/G5%</f>
        <v>0</v>
      </c>
      <c r="K5" s="66">
        <v>0</v>
      </c>
    </row>
    <row r="6" spans="1:11" ht="12.75">
      <c r="A6" s="100">
        <v>117</v>
      </c>
      <c r="B6" s="100">
        <v>3639</v>
      </c>
      <c r="C6" s="100">
        <v>5151</v>
      </c>
      <c r="D6" s="100">
        <v>17</v>
      </c>
      <c r="E6" s="89">
        <v>0</v>
      </c>
      <c r="F6" s="100" t="s">
        <v>116</v>
      </c>
      <c r="G6" s="66">
        <v>100</v>
      </c>
      <c r="H6" s="66">
        <v>150</v>
      </c>
      <c r="I6" s="66">
        <v>35.75</v>
      </c>
      <c r="J6" s="66">
        <f t="shared" si="0"/>
        <v>35.75</v>
      </c>
      <c r="K6" s="66">
        <f aca="true" t="shared" si="1" ref="K6:K49">I6/H6%</f>
        <v>23.833333333333332</v>
      </c>
    </row>
    <row r="7" spans="1:11" ht="12.75">
      <c r="A7" s="100">
        <v>117</v>
      </c>
      <c r="B7" s="203">
        <v>3639</v>
      </c>
      <c r="C7" s="100">
        <v>5154</v>
      </c>
      <c r="D7" s="100">
        <v>17</v>
      </c>
      <c r="E7" s="89">
        <v>0</v>
      </c>
      <c r="F7" s="100" t="s">
        <v>118</v>
      </c>
      <c r="G7" s="74">
        <v>150</v>
      </c>
      <c r="H7" s="74">
        <v>220</v>
      </c>
      <c r="I7" s="74">
        <v>219.83</v>
      </c>
      <c r="J7" s="66">
        <f t="shared" si="0"/>
        <v>146.55333333333334</v>
      </c>
      <c r="K7" s="66">
        <f t="shared" si="1"/>
        <v>99.92272727272727</v>
      </c>
    </row>
    <row r="8" spans="1:11" s="11" customFormat="1" ht="13.5" customHeight="1">
      <c r="A8" s="203">
        <v>117</v>
      </c>
      <c r="B8" s="203">
        <v>3639</v>
      </c>
      <c r="C8" s="100">
        <v>5164</v>
      </c>
      <c r="D8" s="100">
        <v>17</v>
      </c>
      <c r="E8" s="89">
        <v>0</v>
      </c>
      <c r="F8" s="100" t="s">
        <v>54</v>
      </c>
      <c r="G8" s="66">
        <v>45</v>
      </c>
      <c r="H8" s="66">
        <v>45</v>
      </c>
      <c r="I8" s="66">
        <v>17.59</v>
      </c>
      <c r="J8" s="66">
        <f t="shared" si="0"/>
        <v>39.08888888888889</v>
      </c>
      <c r="K8" s="66">
        <f t="shared" si="1"/>
        <v>39.08888888888889</v>
      </c>
    </row>
    <row r="9" spans="1:11" s="11" customFormat="1" ht="13.5" customHeight="1">
      <c r="A9" s="203">
        <v>117</v>
      </c>
      <c r="B9" s="203">
        <v>3639</v>
      </c>
      <c r="C9" s="203">
        <v>5169</v>
      </c>
      <c r="D9" s="100">
        <v>17</v>
      </c>
      <c r="E9" s="89">
        <v>0</v>
      </c>
      <c r="F9" s="35" t="s">
        <v>26</v>
      </c>
      <c r="G9" s="74">
        <v>4300</v>
      </c>
      <c r="H9" s="74">
        <v>4300</v>
      </c>
      <c r="I9" s="74">
        <v>4285.61</v>
      </c>
      <c r="J9" s="66">
        <f t="shared" si="0"/>
        <v>99.6653488372093</v>
      </c>
      <c r="K9" s="66">
        <f t="shared" si="1"/>
        <v>99.6653488372093</v>
      </c>
    </row>
    <row r="10" spans="1:11" ht="12.75">
      <c r="A10" s="203">
        <v>117</v>
      </c>
      <c r="B10" s="203">
        <v>3639</v>
      </c>
      <c r="C10" s="203">
        <v>5171</v>
      </c>
      <c r="D10" s="100">
        <v>17</v>
      </c>
      <c r="E10" s="89">
        <v>0</v>
      </c>
      <c r="F10" s="24" t="s">
        <v>15</v>
      </c>
      <c r="G10" s="74">
        <v>100</v>
      </c>
      <c r="H10" s="74">
        <v>100</v>
      </c>
      <c r="I10" s="74">
        <v>35.93</v>
      </c>
      <c r="J10" s="66">
        <f t="shared" si="0"/>
        <v>35.93</v>
      </c>
      <c r="K10" s="66">
        <f t="shared" si="1"/>
        <v>35.93</v>
      </c>
    </row>
    <row r="11" spans="1:11" ht="12.75">
      <c r="A11" s="203">
        <v>117</v>
      </c>
      <c r="B11" s="203">
        <v>3639</v>
      </c>
      <c r="C11" s="203">
        <v>5362</v>
      </c>
      <c r="D11" s="100">
        <v>17</v>
      </c>
      <c r="E11" s="89">
        <v>0</v>
      </c>
      <c r="F11" s="24" t="s">
        <v>14</v>
      </c>
      <c r="G11" s="74">
        <v>2</v>
      </c>
      <c r="H11" s="74">
        <v>2</v>
      </c>
      <c r="I11" s="74">
        <v>0</v>
      </c>
      <c r="J11" s="66">
        <f>I11/G11%</f>
        <v>0</v>
      </c>
      <c r="K11" s="66">
        <f>I11/H11%</f>
        <v>0</v>
      </c>
    </row>
    <row r="12" spans="1:11" ht="12.75">
      <c r="A12" s="100">
        <v>118</v>
      </c>
      <c r="B12" s="100">
        <v>3619</v>
      </c>
      <c r="C12" s="100">
        <v>5171</v>
      </c>
      <c r="D12" s="100">
        <v>18</v>
      </c>
      <c r="E12" s="89">
        <v>0</v>
      </c>
      <c r="F12" s="24" t="s">
        <v>15</v>
      </c>
      <c r="G12" s="74">
        <v>250</v>
      </c>
      <c r="H12" s="74">
        <v>250</v>
      </c>
      <c r="I12" s="74">
        <v>147.62</v>
      </c>
      <c r="J12" s="66">
        <v>0</v>
      </c>
      <c r="K12" s="66">
        <f>I12/H12%</f>
        <v>59.048</v>
      </c>
    </row>
    <row r="13" spans="1:11" ht="12.75">
      <c r="A13" s="100">
        <v>217</v>
      </c>
      <c r="B13" s="100">
        <v>3669</v>
      </c>
      <c r="C13" s="100">
        <v>5169</v>
      </c>
      <c r="D13" s="100">
        <v>17</v>
      </c>
      <c r="E13" s="89">
        <v>0</v>
      </c>
      <c r="F13" s="24" t="s">
        <v>26</v>
      </c>
      <c r="G13" s="74">
        <v>10</v>
      </c>
      <c r="H13" s="74">
        <v>10</v>
      </c>
      <c r="I13" s="74">
        <v>5.85</v>
      </c>
      <c r="J13" s="66">
        <f t="shared" si="0"/>
        <v>58.49999999999999</v>
      </c>
      <c r="K13" s="66">
        <f>I13/H13%</f>
        <v>58.49999999999999</v>
      </c>
    </row>
    <row r="14" spans="1:11" ht="12.75">
      <c r="A14" s="100">
        <v>217</v>
      </c>
      <c r="B14" s="100">
        <v>3745</v>
      </c>
      <c r="C14" s="100">
        <v>5169</v>
      </c>
      <c r="D14" s="100">
        <v>17</v>
      </c>
      <c r="E14" s="89">
        <v>0</v>
      </c>
      <c r="F14" s="89" t="s">
        <v>26</v>
      </c>
      <c r="G14" s="74">
        <v>1300</v>
      </c>
      <c r="H14" s="74">
        <v>130</v>
      </c>
      <c r="I14" s="74">
        <v>129.47</v>
      </c>
      <c r="J14" s="66">
        <f t="shared" si="0"/>
        <v>9.95923076923077</v>
      </c>
      <c r="K14" s="66">
        <f>I14/H14%</f>
        <v>99.59230769230768</v>
      </c>
    </row>
    <row r="15" spans="1:11" ht="12.75">
      <c r="A15" s="100">
        <v>217</v>
      </c>
      <c r="B15" s="100">
        <v>3745</v>
      </c>
      <c r="C15" s="100">
        <v>5169</v>
      </c>
      <c r="D15" s="100">
        <v>17</v>
      </c>
      <c r="E15" s="89">
        <v>12</v>
      </c>
      <c r="F15" s="89" t="s">
        <v>26</v>
      </c>
      <c r="G15" s="74">
        <v>523.5</v>
      </c>
      <c r="H15" s="74">
        <v>523.5</v>
      </c>
      <c r="I15" s="74">
        <v>0</v>
      </c>
      <c r="J15" s="66">
        <v>0</v>
      </c>
      <c r="K15" s="66">
        <v>0</v>
      </c>
    </row>
    <row r="16" spans="1:11" ht="12.75">
      <c r="A16" s="100">
        <v>218</v>
      </c>
      <c r="B16" s="100">
        <v>3745</v>
      </c>
      <c r="C16" s="100">
        <v>5169</v>
      </c>
      <c r="D16" s="100">
        <v>18</v>
      </c>
      <c r="E16" s="89">
        <v>12</v>
      </c>
      <c r="F16" s="89" t="s">
        <v>26</v>
      </c>
      <c r="G16" s="74">
        <v>670</v>
      </c>
      <c r="H16" s="74">
        <v>670</v>
      </c>
      <c r="I16" s="74">
        <v>669.46</v>
      </c>
      <c r="J16" s="66">
        <v>0</v>
      </c>
      <c r="K16" s="66">
        <f>I16/H16%</f>
        <v>99.91940298507463</v>
      </c>
    </row>
    <row r="17" spans="1:11" ht="12.75">
      <c r="A17" s="89">
        <v>317</v>
      </c>
      <c r="B17" s="89">
        <v>2212</v>
      </c>
      <c r="C17" s="100">
        <v>5164</v>
      </c>
      <c r="D17" s="100">
        <v>17</v>
      </c>
      <c r="E17" s="89">
        <v>0</v>
      </c>
      <c r="F17" s="100" t="s">
        <v>54</v>
      </c>
      <c r="G17" s="74">
        <v>12</v>
      </c>
      <c r="H17" s="74">
        <v>0</v>
      </c>
      <c r="I17" s="74">
        <v>0</v>
      </c>
      <c r="J17" s="66">
        <f t="shared" si="0"/>
        <v>0</v>
      </c>
      <c r="K17" s="66">
        <v>0</v>
      </c>
    </row>
    <row r="18" spans="1:11" ht="12.75">
      <c r="A18" s="89">
        <v>317</v>
      </c>
      <c r="B18" s="89">
        <v>2212</v>
      </c>
      <c r="C18" s="89">
        <v>5169</v>
      </c>
      <c r="D18" s="100">
        <v>17</v>
      </c>
      <c r="E18" s="89">
        <v>0</v>
      </c>
      <c r="F18" s="89" t="s">
        <v>26</v>
      </c>
      <c r="G18" s="74">
        <v>4300</v>
      </c>
      <c r="H18" s="74">
        <v>3802</v>
      </c>
      <c r="I18" s="74">
        <v>3400.99</v>
      </c>
      <c r="J18" s="66">
        <f t="shared" si="0"/>
        <v>79.09279069767442</v>
      </c>
      <c r="K18" s="66">
        <f t="shared" si="1"/>
        <v>89.45265649658073</v>
      </c>
    </row>
    <row r="19" spans="1:11" ht="12.75">
      <c r="A19" s="24">
        <v>317</v>
      </c>
      <c r="B19" s="24">
        <v>2212</v>
      </c>
      <c r="C19" s="24">
        <v>5171</v>
      </c>
      <c r="D19" s="100">
        <v>17</v>
      </c>
      <c r="E19" s="24">
        <v>0</v>
      </c>
      <c r="F19" s="24" t="s">
        <v>15</v>
      </c>
      <c r="G19" s="74">
        <v>3240</v>
      </c>
      <c r="H19" s="74">
        <v>1140</v>
      </c>
      <c r="I19" s="74">
        <v>1082.82</v>
      </c>
      <c r="J19" s="66">
        <f t="shared" si="0"/>
        <v>33.42037037037037</v>
      </c>
      <c r="K19" s="66">
        <f t="shared" si="1"/>
        <v>94.98421052631578</v>
      </c>
    </row>
    <row r="20" spans="1:11" ht="12.75">
      <c r="A20" s="24">
        <v>317</v>
      </c>
      <c r="B20" s="24">
        <v>2219</v>
      </c>
      <c r="C20" s="24">
        <v>5169</v>
      </c>
      <c r="D20" s="100">
        <v>17</v>
      </c>
      <c r="E20" s="24">
        <v>0</v>
      </c>
      <c r="F20" s="24" t="s">
        <v>26</v>
      </c>
      <c r="G20" s="74">
        <v>200</v>
      </c>
      <c r="H20" s="74">
        <v>550</v>
      </c>
      <c r="I20" s="74">
        <v>463.86</v>
      </c>
      <c r="J20" s="66">
        <v>0</v>
      </c>
      <c r="K20" s="66">
        <f t="shared" si="1"/>
        <v>84.33818181818182</v>
      </c>
    </row>
    <row r="21" spans="1:11" ht="12.75">
      <c r="A21" s="24">
        <v>317</v>
      </c>
      <c r="B21" s="24">
        <v>2219</v>
      </c>
      <c r="C21" s="24">
        <v>5171</v>
      </c>
      <c r="D21" s="100">
        <v>17</v>
      </c>
      <c r="E21" s="24">
        <v>0</v>
      </c>
      <c r="F21" s="24" t="s">
        <v>15</v>
      </c>
      <c r="G21" s="74">
        <v>960</v>
      </c>
      <c r="H21" s="74">
        <v>890</v>
      </c>
      <c r="I21" s="74">
        <v>768.07</v>
      </c>
      <c r="J21" s="66">
        <f t="shared" si="0"/>
        <v>80.00729166666667</v>
      </c>
      <c r="K21" s="66">
        <f t="shared" si="1"/>
        <v>86.3</v>
      </c>
    </row>
    <row r="22" spans="1:11" ht="12.75">
      <c r="A22" s="24">
        <v>317</v>
      </c>
      <c r="B22" s="24">
        <v>3392</v>
      </c>
      <c r="C22" s="24">
        <v>5137</v>
      </c>
      <c r="D22" s="100">
        <v>17</v>
      </c>
      <c r="E22" s="24">
        <v>0</v>
      </c>
      <c r="F22" s="24" t="s">
        <v>62</v>
      </c>
      <c r="G22" s="74">
        <v>0</v>
      </c>
      <c r="H22" s="74">
        <v>35.8</v>
      </c>
      <c r="I22" s="74">
        <v>35.78</v>
      </c>
      <c r="J22" s="66">
        <v>0</v>
      </c>
      <c r="K22" s="66">
        <f t="shared" si="1"/>
        <v>99.9441340782123</v>
      </c>
    </row>
    <row r="23" spans="1:11" ht="12.75">
      <c r="A23" s="24">
        <v>317</v>
      </c>
      <c r="B23" s="24">
        <v>3745</v>
      </c>
      <c r="C23" s="24">
        <v>5171</v>
      </c>
      <c r="D23" s="100">
        <v>17</v>
      </c>
      <c r="E23" s="24">
        <v>0</v>
      </c>
      <c r="F23" s="24" t="s">
        <v>15</v>
      </c>
      <c r="G23" s="74">
        <v>0</v>
      </c>
      <c r="H23" s="74">
        <v>100</v>
      </c>
      <c r="I23" s="74">
        <v>94.22</v>
      </c>
      <c r="J23" s="66">
        <v>0</v>
      </c>
      <c r="K23" s="66">
        <f t="shared" si="1"/>
        <v>94.22</v>
      </c>
    </row>
    <row r="24" spans="1:11" ht="12.75">
      <c r="A24" s="24">
        <v>318</v>
      </c>
      <c r="B24" s="24">
        <v>2219</v>
      </c>
      <c r="C24" s="24">
        <v>5169</v>
      </c>
      <c r="D24" s="100">
        <v>18</v>
      </c>
      <c r="E24" s="24">
        <v>12</v>
      </c>
      <c r="F24" s="24" t="s">
        <v>26</v>
      </c>
      <c r="G24" s="74">
        <v>1027.5</v>
      </c>
      <c r="H24" s="74">
        <v>1027.5</v>
      </c>
      <c r="I24" s="74">
        <v>423.81</v>
      </c>
      <c r="J24" s="66">
        <f>I24/G24%</f>
        <v>41.246715328467154</v>
      </c>
      <c r="K24" s="66">
        <f t="shared" si="1"/>
        <v>41.246715328467154</v>
      </c>
    </row>
    <row r="25" spans="1:11" ht="12.75">
      <c r="A25" s="24">
        <v>318</v>
      </c>
      <c r="B25" s="24">
        <v>2219</v>
      </c>
      <c r="C25" s="24">
        <v>5171</v>
      </c>
      <c r="D25" s="100">
        <v>18</v>
      </c>
      <c r="E25" s="24">
        <v>12</v>
      </c>
      <c r="F25" s="24" t="s">
        <v>15</v>
      </c>
      <c r="G25" s="74">
        <v>0</v>
      </c>
      <c r="H25" s="74">
        <v>800</v>
      </c>
      <c r="I25" s="74">
        <v>0</v>
      </c>
      <c r="J25" s="66">
        <v>0</v>
      </c>
      <c r="K25" s="66">
        <f t="shared" si="1"/>
        <v>0</v>
      </c>
    </row>
    <row r="26" spans="1:11" ht="12.75">
      <c r="A26" s="24">
        <v>517</v>
      </c>
      <c r="B26" s="24">
        <v>4359</v>
      </c>
      <c r="C26" s="24">
        <v>5151</v>
      </c>
      <c r="D26" s="100">
        <v>17</v>
      </c>
      <c r="E26" s="24">
        <v>0</v>
      </c>
      <c r="F26" s="24" t="s">
        <v>116</v>
      </c>
      <c r="G26" s="74">
        <v>28</v>
      </c>
      <c r="H26" s="74">
        <v>28</v>
      </c>
      <c r="I26" s="74">
        <v>5.59</v>
      </c>
      <c r="J26" s="66">
        <f t="shared" si="0"/>
        <v>19.96428571428571</v>
      </c>
      <c r="K26" s="66">
        <f t="shared" si="1"/>
        <v>19.96428571428571</v>
      </c>
    </row>
    <row r="27" spans="1:11" ht="12.75">
      <c r="A27" s="24">
        <v>517</v>
      </c>
      <c r="B27" s="24">
        <v>4359</v>
      </c>
      <c r="C27" s="24">
        <v>5152</v>
      </c>
      <c r="D27" s="100">
        <v>17</v>
      </c>
      <c r="E27" s="24">
        <v>0</v>
      </c>
      <c r="F27" s="24" t="s">
        <v>117</v>
      </c>
      <c r="G27" s="74">
        <v>18</v>
      </c>
      <c r="H27" s="74">
        <v>18</v>
      </c>
      <c r="I27" s="74">
        <v>2</v>
      </c>
      <c r="J27" s="66">
        <f t="shared" si="0"/>
        <v>11.11111111111111</v>
      </c>
      <c r="K27" s="66">
        <f t="shared" si="1"/>
        <v>11.11111111111111</v>
      </c>
    </row>
    <row r="28" spans="1:11" ht="12.75">
      <c r="A28" s="24">
        <v>517</v>
      </c>
      <c r="B28" s="24">
        <v>4359</v>
      </c>
      <c r="C28" s="24">
        <v>5154</v>
      </c>
      <c r="D28" s="100">
        <v>17</v>
      </c>
      <c r="E28" s="24">
        <v>0</v>
      </c>
      <c r="F28" s="24" t="s">
        <v>118</v>
      </c>
      <c r="G28" s="74">
        <v>10</v>
      </c>
      <c r="H28" s="74">
        <v>10</v>
      </c>
      <c r="I28" s="74">
        <v>0</v>
      </c>
      <c r="J28" s="66">
        <f t="shared" si="0"/>
        <v>0</v>
      </c>
      <c r="K28" s="66">
        <f t="shared" si="1"/>
        <v>0</v>
      </c>
    </row>
    <row r="29" spans="1:11" ht="12.75">
      <c r="A29" s="24">
        <v>517</v>
      </c>
      <c r="B29" s="24">
        <v>4359</v>
      </c>
      <c r="C29" s="24">
        <v>5157</v>
      </c>
      <c r="D29" s="100">
        <v>17</v>
      </c>
      <c r="E29" s="24">
        <v>0</v>
      </c>
      <c r="F29" s="24" t="s">
        <v>391</v>
      </c>
      <c r="G29" s="74">
        <v>32</v>
      </c>
      <c r="H29" s="74">
        <v>32</v>
      </c>
      <c r="I29" s="74">
        <v>9</v>
      </c>
      <c r="J29" s="66">
        <f t="shared" si="0"/>
        <v>28.125</v>
      </c>
      <c r="K29" s="66">
        <f t="shared" si="1"/>
        <v>28.125</v>
      </c>
    </row>
    <row r="30" spans="1:11" ht="12.75">
      <c r="A30" s="24">
        <v>517</v>
      </c>
      <c r="B30" s="24">
        <v>4359</v>
      </c>
      <c r="C30" s="24">
        <v>5164</v>
      </c>
      <c r="D30" s="100">
        <v>17</v>
      </c>
      <c r="E30" s="24">
        <v>0</v>
      </c>
      <c r="F30" s="24" t="s">
        <v>54</v>
      </c>
      <c r="G30" s="74">
        <v>80</v>
      </c>
      <c r="H30" s="74">
        <v>80</v>
      </c>
      <c r="I30" s="74">
        <v>10.71</v>
      </c>
      <c r="J30" s="66">
        <f t="shared" si="0"/>
        <v>13.387500000000001</v>
      </c>
      <c r="K30" s="66">
        <f t="shared" si="1"/>
        <v>13.387500000000001</v>
      </c>
    </row>
    <row r="31" spans="1:11" ht="12.75">
      <c r="A31" s="24">
        <v>517</v>
      </c>
      <c r="B31" s="24">
        <v>4359</v>
      </c>
      <c r="C31" s="24">
        <v>5169</v>
      </c>
      <c r="D31" s="100">
        <v>17</v>
      </c>
      <c r="E31" s="24">
        <v>0</v>
      </c>
      <c r="F31" s="24" t="s">
        <v>26</v>
      </c>
      <c r="G31" s="74">
        <v>32</v>
      </c>
      <c r="H31" s="74">
        <v>32</v>
      </c>
      <c r="I31" s="74">
        <v>5.63</v>
      </c>
      <c r="J31" s="66">
        <f t="shared" si="0"/>
        <v>17.59375</v>
      </c>
      <c r="K31" s="66">
        <f t="shared" si="1"/>
        <v>17.59375</v>
      </c>
    </row>
    <row r="32" spans="1:11" s="21" customFormat="1" ht="12.75">
      <c r="A32" s="24">
        <v>617</v>
      </c>
      <c r="B32" s="24">
        <v>3392</v>
      </c>
      <c r="C32" s="24">
        <v>5162</v>
      </c>
      <c r="D32" s="100">
        <v>17</v>
      </c>
      <c r="E32" s="24">
        <v>0</v>
      </c>
      <c r="F32" s="24" t="s">
        <v>223</v>
      </c>
      <c r="G32" s="74">
        <v>2</v>
      </c>
      <c r="H32" s="74">
        <v>2</v>
      </c>
      <c r="I32" s="74">
        <v>0</v>
      </c>
      <c r="J32" s="66">
        <f t="shared" si="0"/>
        <v>0</v>
      </c>
      <c r="K32" s="66">
        <f t="shared" si="1"/>
        <v>0</v>
      </c>
    </row>
    <row r="33" spans="1:11" s="21" customFormat="1" ht="12.75">
      <c r="A33" s="24">
        <v>617</v>
      </c>
      <c r="B33" s="24">
        <v>3392</v>
      </c>
      <c r="C33" s="24">
        <v>5169</v>
      </c>
      <c r="D33" s="100">
        <v>17</v>
      </c>
      <c r="E33" s="24">
        <v>0</v>
      </c>
      <c r="F33" s="89" t="s">
        <v>26</v>
      </c>
      <c r="G33" s="74">
        <v>1328.4</v>
      </c>
      <c r="H33" s="74">
        <v>1328.4</v>
      </c>
      <c r="I33" s="74">
        <v>1246.68</v>
      </c>
      <c r="J33" s="66">
        <f t="shared" si="0"/>
        <v>93.84823848238483</v>
      </c>
      <c r="K33" s="66">
        <f t="shared" si="1"/>
        <v>93.84823848238483</v>
      </c>
    </row>
    <row r="34" spans="1:11" s="21" customFormat="1" ht="12.75">
      <c r="A34" s="24">
        <v>617</v>
      </c>
      <c r="B34" s="24">
        <v>3392</v>
      </c>
      <c r="C34" s="24">
        <v>5171</v>
      </c>
      <c r="D34" s="100">
        <v>17</v>
      </c>
      <c r="E34" s="24">
        <v>0</v>
      </c>
      <c r="F34" s="24" t="s">
        <v>15</v>
      </c>
      <c r="G34" s="74">
        <v>800</v>
      </c>
      <c r="H34" s="74">
        <v>577.2</v>
      </c>
      <c r="I34" s="74">
        <v>499.38</v>
      </c>
      <c r="J34" s="66">
        <f t="shared" si="0"/>
        <v>62.4225</v>
      </c>
      <c r="K34" s="66">
        <f t="shared" si="1"/>
        <v>86.51767151767152</v>
      </c>
    </row>
    <row r="35" spans="1:11" s="21" customFormat="1" ht="12.75">
      <c r="A35" s="24">
        <v>617</v>
      </c>
      <c r="B35" s="24">
        <v>3639</v>
      </c>
      <c r="C35" s="24">
        <v>5169</v>
      </c>
      <c r="D35" s="100">
        <v>17</v>
      </c>
      <c r="E35" s="24">
        <v>0</v>
      </c>
      <c r="F35" s="89" t="s">
        <v>26</v>
      </c>
      <c r="G35" s="74">
        <v>100</v>
      </c>
      <c r="H35" s="74">
        <v>100</v>
      </c>
      <c r="I35" s="74">
        <v>73.36</v>
      </c>
      <c r="J35" s="66">
        <f t="shared" si="0"/>
        <v>73.36</v>
      </c>
      <c r="K35" s="66">
        <f t="shared" si="1"/>
        <v>73.36</v>
      </c>
    </row>
    <row r="36" spans="1:11" s="21" customFormat="1" ht="12.75">
      <c r="A36" s="24">
        <v>617</v>
      </c>
      <c r="B36" s="24">
        <v>3639</v>
      </c>
      <c r="C36" s="24">
        <v>5171</v>
      </c>
      <c r="D36" s="100">
        <v>17</v>
      </c>
      <c r="E36" s="24">
        <v>0</v>
      </c>
      <c r="F36" s="24" t="s">
        <v>15</v>
      </c>
      <c r="G36" s="74">
        <v>200</v>
      </c>
      <c r="H36" s="74">
        <v>337</v>
      </c>
      <c r="I36" s="74">
        <v>263.86</v>
      </c>
      <c r="J36" s="66">
        <f t="shared" si="0"/>
        <v>131.93</v>
      </c>
      <c r="K36" s="66">
        <f t="shared" si="1"/>
        <v>78.29673590504451</v>
      </c>
    </row>
    <row r="37" spans="1:11" ht="12.75">
      <c r="A37" s="24">
        <v>817</v>
      </c>
      <c r="B37" s="24">
        <v>3631</v>
      </c>
      <c r="C37" s="24">
        <v>5169</v>
      </c>
      <c r="D37" s="100">
        <v>17</v>
      </c>
      <c r="E37" s="24">
        <v>0</v>
      </c>
      <c r="F37" s="89" t="s">
        <v>26</v>
      </c>
      <c r="G37" s="74">
        <v>90</v>
      </c>
      <c r="H37" s="74">
        <v>90</v>
      </c>
      <c r="I37" s="74">
        <v>28.65</v>
      </c>
      <c r="J37" s="66">
        <f t="shared" si="0"/>
        <v>31.833333333333332</v>
      </c>
      <c r="K37" s="66">
        <f t="shared" si="1"/>
        <v>31.833333333333332</v>
      </c>
    </row>
    <row r="38" spans="1:11" ht="12.75">
      <c r="A38" s="24">
        <v>817</v>
      </c>
      <c r="B38" s="24">
        <v>3632</v>
      </c>
      <c r="C38" s="24">
        <v>5139</v>
      </c>
      <c r="D38" s="100">
        <v>17</v>
      </c>
      <c r="E38" s="24">
        <v>0</v>
      </c>
      <c r="F38" s="24" t="s">
        <v>38</v>
      </c>
      <c r="G38" s="74">
        <v>17</v>
      </c>
      <c r="H38" s="74">
        <v>17</v>
      </c>
      <c r="I38" s="74">
        <v>16.77</v>
      </c>
      <c r="J38" s="66">
        <f t="shared" si="0"/>
        <v>98.6470588235294</v>
      </c>
      <c r="K38" s="66">
        <f t="shared" si="1"/>
        <v>98.6470588235294</v>
      </c>
    </row>
    <row r="39" spans="1:11" ht="12.75">
      <c r="A39" s="24">
        <v>817</v>
      </c>
      <c r="B39" s="24">
        <v>3632</v>
      </c>
      <c r="C39" s="24">
        <v>5156</v>
      </c>
      <c r="D39" s="100">
        <v>17</v>
      </c>
      <c r="E39" s="24">
        <v>0</v>
      </c>
      <c r="F39" s="24" t="s">
        <v>63</v>
      </c>
      <c r="G39" s="74">
        <v>18</v>
      </c>
      <c r="H39" s="74">
        <v>18</v>
      </c>
      <c r="I39" s="74">
        <v>17.02</v>
      </c>
      <c r="J39" s="66">
        <f t="shared" si="0"/>
        <v>94.55555555555556</v>
      </c>
      <c r="K39" s="66">
        <f t="shared" si="1"/>
        <v>94.55555555555556</v>
      </c>
    </row>
    <row r="40" spans="1:11" ht="12.75">
      <c r="A40" s="24">
        <v>817</v>
      </c>
      <c r="B40" s="24">
        <v>3632</v>
      </c>
      <c r="C40" s="24">
        <v>5159</v>
      </c>
      <c r="D40" s="100">
        <v>17</v>
      </c>
      <c r="E40" s="24">
        <v>0</v>
      </c>
      <c r="F40" s="24" t="s">
        <v>208</v>
      </c>
      <c r="G40" s="74">
        <v>5</v>
      </c>
      <c r="H40" s="74">
        <v>5</v>
      </c>
      <c r="I40" s="74">
        <v>4.68</v>
      </c>
      <c r="J40" s="66">
        <f t="shared" si="0"/>
        <v>93.6</v>
      </c>
      <c r="K40" s="66">
        <f t="shared" si="1"/>
        <v>93.6</v>
      </c>
    </row>
    <row r="41" spans="1:11" ht="12.75">
      <c r="A41" s="24">
        <v>817</v>
      </c>
      <c r="B41" s="24">
        <v>3632</v>
      </c>
      <c r="C41" s="24">
        <v>5169</v>
      </c>
      <c r="D41" s="203">
        <v>17</v>
      </c>
      <c r="E41" s="24">
        <v>0</v>
      </c>
      <c r="F41" s="24" t="s">
        <v>26</v>
      </c>
      <c r="G41" s="74">
        <v>100</v>
      </c>
      <c r="H41" s="74">
        <v>100</v>
      </c>
      <c r="I41" s="74">
        <v>64.36</v>
      </c>
      <c r="J41" s="74">
        <f t="shared" si="0"/>
        <v>64.36</v>
      </c>
      <c r="K41" s="74">
        <f t="shared" si="1"/>
        <v>64.36</v>
      </c>
    </row>
    <row r="42" spans="1:11" ht="12.75">
      <c r="A42" s="24">
        <v>817</v>
      </c>
      <c r="B42" s="24">
        <v>3632</v>
      </c>
      <c r="C42" s="24">
        <v>5171</v>
      </c>
      <c r="D42" s="203">
        <v>17</v>
      </c>
      <c r="E42" s="24">
        <v>0</v>
      </c>
      <c r="F42" s="24" t="s">
        <v>15</v>
      </c>
      <c r="G42" s="74">
        <v>200</v>
      </c>
      <c r="H42" s="74">
        <v>200</v>
      </c>
      <c r="I42" s="74">
        <v>193.48</v>
      </c>
      <c r="J42" s="74">
        <f t="shared" si="0"/>
        <v>96.74</v>
      </c>
      <c r="K42" s="66">
        <v>0</v>
      </c>
    </row>
    <row r="43" spans="1:11" ht="12.75">
      <c r="A43" s="24">
        <v>917</v>
      </c>
      <c r="B43" s="24">
        <v>6171</v>
      </c>
      <c r="C43" s="24">
        <v>5163</v>
      </c>
      <c r="D43" s="203">
        <v>17</v>
      </c>
      <c r="E43" s="24">
        <v>0</v>
      </c>
      <c r="F43" s="24" t="s">
        <v>60</v>
      </c>
      <c r="G43" s="74">
        <v>3200</v>
      </c>
      <c r="H43" s="74">
        <v>3200</v>
      </c>
      <c r="I43" s="74">
        <v>2858.28</v>
      </c>
      <c r="J43" s="74">
        <f t="shared" si="0"/>
        <v>89.32125</v>
      </c>
      <c r="K43" s="74">
        <f t="shared" si="1"/>
        <v>89.32125</v>
      </c>
    </row>
    <row r="44" spans="1:11" ht="12.75">
      <c r="A44" s="24">
        <v>917</v>
      </c>
      <c r="B44" s="24">
        <v>6171</v>
      </c>
      <c r="C44" s="24">
        <v>5166</v>
      </c>
      <c r="D44" s="203">
        <v>17</v>
      </c>
      <c r="E44" s="24">
        <v>0</v>
      </c>
      <c r="F44" s="24" t="s">
        <v>25</v>
      </c>
      <c r="G44" s="74">
        <v>110</v>
      </c>
      <c r="H44" s="74">
        <v>110</v>
      </c>
      <c r="I44" s="74">
        <v>64.98</v>
      </c>
      <c r="J44" s="74">
        <f t="shared" si="0"/>
        <v>59.07272727272727</v>
      </c>
      <c r="K44" s="74">
        <f t="shared" si="1"/>
        <v>59.07272727272727</v>
      </c>
    </row>
    <row r="45" spans="1:11" ht="12.75">
      <c r="A45" s="24">
        <v>917</v>
      </c>
      <c r="B45" s="24">
        <v>6171</v>
      </c>
      <c r="C45" s="24">
        <v>5169</v>
      </c>
      <c r="D45" s="203">
        <v>17</v>
      </c>
      <c r="E45" s="24">
        <v>0</v>
      </c>
      <c r="F45" s="24" t="s">
        <v>26</v>
      </c>
      <c r="G45" s="74">
        <v>110</v>
      </c>
      <c r="H45" s="74">
        <v>30</v>
      </c>
      <c r="I45" s="74">
        <v>7.87</v>
      </c>
      <c r="J45" s="74">
        <f t="shared" si="0"/>
        <v>7.154545454545454</v>
      </c>
      <c r="K45" s="74">
        <f t="shared" si="1"/>
        <v>26.233333333333334</v>
      </c>
    </row>
    <row r="46" spans="1:11" ht="12.75">
      <c r="A46" s="24">
        <v>917</v>
      </c>
      <c r="B46" s="24">
        <v>6171</v>
      </c>
      <c r="C46" s="24">
        <v>5171</v>
      </c>
      <c r="D46" s="18">
        <v>17</v>
      </c>
      <c r="E46" s="24">
        <v>0</v>
      </c>
      <c r="F46" s="24" t="s">
        <v>15</v>
      </c>
      <c r="G46" s="61">
        <v>600</v>
      </c>
      <c r="H46" s="61">
        <v>3719.2</v>
      </c>
      <c r="I46" s="61">
        <v>3244.54</v>
      </c>
      <c r="J46" s="245">
        <f t="shared" si="0"/>
        <v>540.7566666666667</v>
      </c>
      <c r="K46" s="245">
        <f t="shared" si="1"/>
        <v>87.2375779737578</v>
      </c>
    </row>
    <row r="47" spans="1:11" ht="12.75">
      <c r="A47" s="24">
        <v>917</v>
      </c>
      <c r="B47" s="24">
        <v>6171</v>
      </c>
      <c r="C47" s="24">
        <v>5171</v>
      </c>
      <c r="D47" s="18">
        <v>17</v>
      </c>
      <c r="E47" s="24">
        <v>10</v>
      </c>
      <c r="F47" s="24" t="s">
        <v>15</v>
      </c>
      <c r="G47" s="61">
        <v>0</v>
      </c>
      <c r="H47" s="61">
        <v>1200</v>
      </c>
      <c r="I47" s="61">
        <v>1200</v>
      </c>
      <c r="J47" s="245">
        <v>0</v>
      </c>
      <c r="K47" s="245">
        <f t="shared" si="1"/>
        <v>100</v>
      </c>
    </row>
    <row r="48" spans="1:11" ht="13.5" thickBot="1">
      <c r="A48" s="200">
        <v>917</v>
      </c>
      <c r="B48" s="200">
        <v>6171</v>
      </c>
      <c r="C48" s="200">
        <v>5499</v>
      </c>
      <c r="D48" s="25">
        <v>17</v>
      </c>
      <c r="E48" s="200">
        <v>0</v>
      </c>
      <c r="F48" s="200" t="s">
        <v>52</v>
      </c>
      <c r="G48" s="592">
        <v>20</v>
      </c>
      <c r="H48" s="592">
        <v>20</v>
      </c>
      <c r="I48" s="592">
        <v>5</v>
      </c>
      <c r="J48" s="233">
        <f t="shared" si="0"/>
        <v>25</v>
      </c>
      <c r="K48" s="233">
        <f t="shared" si="1"/>
        <v>25</v>
      </c>
    </row>
    <row r="49" spans="1:13" ht="13.5" thickBot="1">
      <c r="A49" s="9" t="s">
        <v>283</v>
      </c>
      <c r="B49" s="10"/>
      <c r="C49" s="10"/>
      <c r="D49" s="10"/>
      <c r="E49" s="10"/>
      <c r="F49" s="10"/>
      <c r="G49" s="63">
        <f>SUM(G5:G48)</f>
        <v>24480.4</v>
      </c>
      <c r="H49" s="63">
        <f>SUM(H5:H48)</f>
        <v>25999.6</v>
      </c>
      <c r="I49" s="63">
        <f>SUM(I5:I48)</f>
        <v>21638.5</v>
      </c>
      <c r="J49" s="241">
        <f t="shared" si="0"/>
        <v>88.39112106011339</v>
      </c>
      <c r="K49" s="242">
        <f t="shared" si="1"/>
        <v>83.22628040431393</v>
      </c>
      <c r="M49" s="21"/>
    </row>
    <row r="50" ht="18" customHeight="1">
      <c r="I50" s="21"/>
    </row>
    <row r="51" spans="1:11" ht="13.5" customHeight="1">
      <c r="A51" s="56" t="s">
        <v>41</v>
      </c>
      <c r="B51" s="56"/>
      <c r="C51" s="21"/>
      <c r="D51" s="21"/>
      <c r="E51" s="21"/>
      <c r="F51" s="21"/>
      <c r="G51" s="21"/>
      <c r="H51" s="21"/>
      <c r="I51" s="21"/>
      <c r="J51" s="21"/>
      <c r="K51" s="21"/>
    </row>
    <row r="52" spans="1:13" ht="69" customHeight="1">
      <c r="A52" s="744" t="s">
        <v>790</v>
      </c>
      <c r="B52" s="745"/>
      <c r="C52" s="745"/>
      <c r="D52" s="745"/>
      <c r="E52" s="745"/>
      <c r="F52" s="745"/>
      <c r="G52" s="735"/>
      <c r="H52" s="735"/>
      <c r="I52" s="735"/>
      <c r="J52" s="735"/>
      <c r="K52" s="735"/>
      <c r="M52" s="21"/>
    </row>
    <row r="53" spans="1:13" ht="10.5" customHeight="1">
      <c r="A53" s="47"/>
      <c r="B53" s="57"/>
      <c r="C53" s="57"/>
      <c r="D53" s="57"/>
      <c r="E53" s="57"/>
      <c r="F53" s="57"/>
      <c r="G53" s="304"/>
      <c r="H53" s="304"/>
      <c r="I53" s="304"/>
      <c r="J53" s="304"/>
      <c r="K53" s="304"/>
      <c r="M53" s="21"/>
    </row>
    <row r="54" spans="1:13" ht="16.5" customHeight="1">
      <c r="A54" s="27" t="s">
        <v>335</v>
      </c>
      <c r="B54" s="27"/>
      <c r="G54" s="21"/>
      <c r="H54" s="21"/>
      <c r="I54" s="21"/>
      <c r="M54" s="21"/>
    </row>
    <row r="55" spans="1:13" ht="18" customHeight="1">
      <c r="A55" s="744" t="s">
        <v>940</v>
      </c>
      <c r="B55" s="760"/>
      <c r="C55" s="760"/>
      <c r="D55" s="760"/>
      <c r="E55" s="760"/>
      <c r="F55" s="760"/>
      <c r="G55" s="761"/>
      <c r="H55" s="761"/>
      <c r="I55" s="761"/>
      <c r="J55" s="761"/>
      <c r="K55" s="761"/>
      <c r="M55" s="21"/>
    </row>
    <row r="56" spans="1:13" ht="9.75" customHeight="1">
      <c r="A56" s="47"/>
      <c r="B56" s="48"/>
      <c r="C56" s="48"/>
      <c r="D56" s="48"/>
      <c r="E56" s="48"/>
      <c r="F56" s="48"/>
      <c r="G56" s="75"/>
      <c r="H56" s="75"/>
      <c r="I56" s="75"/>
      <c r="J56" s="75"/>
      <c r="K56" s="75"/>
      <c r="M56" s="21"/>
    </row>
    <row r="57" spans="1:13" ht="12.75">
      <c r="A57" s="27" t="s">
        <v>683</v>
      </c>
      <c r="M57" s="21"/>
    </row>
    <row r="58" spans="1:13" ht="53.25" customHeight="1">
      <c r="A58" s="744" t="s">
        <v>875</v>
      </c>
      <c r="B58" s="760"/>
      <c r="C58" s="760"/>
      <c r="D58" s="760"/>
      <c r="E58" s="760"/>
      <c r="F58" s="760"/>
      <c r="G58" s="761"/>
      <c r="H58" s="761"/>
      <c r="I58" s="761"/>
      <c r="J58" s="761"/>
      <c r="K58" s="761"/>
      <c r="M58" s="21"/>
    </row>
    <row r="59" spans="1:13" ht="12" customHeight="1">
      <c r="A59" s="47"/>
      <c r="B59" s="48"/>
      <c r="C59" s="48"/>
      <c r="D59" s="48"/>
      <c r="E59" s="48"/>
      <c r="F59" s="48"/>
      <c r="G59" s="75"/>
      <c r="H59" s="75"/>
      <c r="I59" s="75"/>
      <c r="J59" s="75"/>
      <c r="K59" s="75"/>
      <c r="M59" s="21"/>
    </row>
    <row r="60" spans="1:13" ht="15" customHeight="1">
      <c r="A60" s="27" t="s">
        <v>684</v>
      </c>
      <c r="M60" s="21"/>
    </row>
    <row r="61" spans="1:13" ht="15.75" customHeight="1">
      <c r="A61" s="744" t="s">
        <v>727</v>
      </c>
      <c r="B61" s="760"/>
      <c r="C61" s="760"/>
      <c r="D61" s="760"/>
      <c r="E61" s="760"/>
      <c r="F61" s="760"/>
      <c r="G61" s="761"/>
      <c r="H61" s="761"/>
      <c r="I61" s="761"/>
      <c r="J61" s="761"/>
      <c r="K61" s="761"/>
      <c r="M61" s="21"/>
    </row>
    <row r="62" spans="1:13" ht="9.75" customHeight="1">
      <c r="A62" s="47"/>
      <c r="B62" s="48"/>
      <c r="C62" s="48"/>
      <c r="D62" s="48"/>
      <c r="E62" s="48"/>
      <c r="F62" s="48"/>
      <c r="G62" s="75"/>
      <c r="H62" s="75"/>
      <c r="I62" s="75"/>
      <c r="J62" s="75"/>
      <c r="K62" s="75"/>
      <c r="M62" s="21"/>
    </row>
    <row r="63" spans="1:13" ht="12.75">
      <c r="A63" s="44" t="s">
        <v>46</v>
      </c>
      <c r="B63" s="15"/>
      <c r="C63" s="15"/>
      <c r="D63" s="15"/>
      <c r="E63" s="15"/>
      <c r="F63" s="15"/>
      <c r="G63" s="16"/>
      <c r="H63" s="16"/>
      <c r="I63" s="16"/>
      <c r="M63" s="21"/>
    </row>
    <row r="64" spans="1:13" ht="39.75" customHeight="1">
      <c r="A64" s="744" t="s">
        <v>791</v>
      </c>
      <c r="B64" s="760"/>
      <c r="C64" s="760"/>
      <c r="D64" s="760"/>
      <c r="E64" s="760"/>
      <c r="F64" s="760"/>
      <c r="G64" s="761"/>
      <c r="H64" s="761"/>
      <c r="I64" s="761"/>
      <c r="J64" s="761"/>
      <c r="K64" s="761"/>
      <c r="M64" s="21"/>
    </row>
    <row r="65" spans="1:13" ht="6.75" customHeight="1">
      <c r="A65" s="47"/>
      <c r="B65" s="48"/>
      <c r="C65" s="48"/>
      <c r="D65" s="48"/>
      <c r="E65" s="48"/>
      <c r="F65" s="48"/>
      <c r="G65" s="75"/>
      <c r="H65" s="75"/>
      <c r="I65" s="75"/>
      <c r="J65" s="75"/>
      <c r="K65" s="75"/>
      <c r="M65" s="21"/>
    </row>
    <row r="66" spans="1:13" ht="14.25" customHeight="1">
      <c r="A66" s="44" t="s">
        <v>685</v>
      </c>
      <c r="B66" s="15"/>
      <c r="C66" s="15"/>
      <c r="D66" s="15"/>
      <c r="E66" s="15"/>
      <c r="F66" s="15"/>
      <c r="G66" s="16"/>
      <c r="H66" s="16"/>
      <c r="I66" s="16"/>
      <c r="M66" s="21"/>
    </row>
    <row r="67" spans="1:13" ht="30.75" customHeight="1">
      <c r="A67" s="744" t="s">
        <v>792</v>
      </c>
      <c r="B67" s="760"/>
      <c r="C67" s="760"/>
      <c r="D67" s="760"/>
      <c r="E67" s="760"/>
      <c r="F67" s="760"/>
      <c r="G67" s="761"/>
      <c r="H67" s="761"/>
      <c r="I67" s="761"/>
      <c r="J67" s="761"/>
      <c r="K67" s="761"/>
      <c r="M67" s="21"/>
    </row>
    <row r="68" spans="1:13" ht="21" customHeight="1">
      <c r="A68" s="44"/>
      <c r="B68" s="15"/>
      <c r="C68" s="15"/>
      <c r="D68" s="15"/>
      <c r="E68" s="15"/>
      <c r="F68" s="15"/>
      <c r="G68" s="16"/>
      <c r="H68" s="16"/>
      <c r="I68" s="16"/>
      <c r="M68" s="21"/>
    </row>
    <row r="69" spans="1:13" ht="12" customHeight="1">
      <c r="A69" s="44" t="s">
        <v>334</v>
      </c>
      <c r="B69" s="48"/>
      <c r="C69" s="48"/>
      <c r="D69" s="48"/>
      <c r="E69" s="48"/>
      <c r="F69" s="48"/>
      <c r="G69" s="75"/>
      <c r="H69" s="75"/>
      <c r="I69" s="75"/>
      <c r="J69" s="75"/>
      <c r="K69" s="75"/>
      <c r="M69" s="21"/>
    </row>
    <row r="70" spans="1:13" ht="43.5" customHeight="1">
      <c r="A70" s="744" t="s">
        <v>793</v>
      </c>
      <c r="B70" s="745"/>
      <c r="C70" s="745"/>
      <c r="D70" s="745"/>
      <c r="E70" s="745"/>
      <c r="F70" s="745"/>
      <c r="G70" s="735"/>
      <c r="H70" s="735"/>
      <c r="I70" s="735"/>
      <c r="J70" s="735"/>
      <c r="K70" s="735"/>
      <c r="M70" s="21"/>
    </row>
    <row r="71" spans="1:13" ht="6.75" customHeight="1">
      <c r="A71" s="47"/>
      <c r="B71" s="48"/>
      <c r="C71" s="48"/>
      <c r="D71" s="48"/>
      <c r="E71" s="48"/>
      <c r="F71" s="48"/>
      <c r="G71" s="75"/>
      <c r="H71" s="75"/>
      <c r="I71" s="75"/>
      <c r="J71" s="75"/>
      <c r="K71" s="75"/>
      <c r="M71" s="21"/>
    </row>
    <row r="72" ht="14.25" customHeight="1">
      <c r="A72" s="44" t="s">
        <v>105</v>
      </c>
    </row>
    <row r="73" spans="1:13" ht="54" customHeight="1">
      <c r="A73" s="744" t="s">
        <v>611</v>
      </c>
      <c r="B73" s="745"/>
      <c r="C73" s="745"/>
      <c r="D73" s="745"/>
      <c r="E73" s="745"/>
      <c r="F73" s="745"/>
      <c r="G73" s="735"/>
      <c r="H73" s="735"/>
      <c r="I73" s="735"/>
      <c r="J73" s="735"/>
      <c r="K73" s="735"/>
      <c r="M73" s="21"/>
    </row>
    <row r="74" spans="1:11" ht="12" customHeight="1">
      <c r="A74" s="47"/>
      <c r="B74" s="57"/>
      <c r="C74" s="57"/>
      <c r="D74" s="57"/>
      <c r="E74" s="57"/>
      <c r="F74" s="57"/>
      <c r="G74" s="304"/>
      <c r="H74" s="304"/>
      <c r="I74" s="304"/>
      <c r="J74" s="304"/>
      <c r="K74" s="304"/>
    </row>
    <row r="75" ht="14.25" customHeight="1">
      <c r="A75" s="44" t="s">
        <v>47</v>
      </c>
    </row>
    <row r="76" spans="1:13" ht="41.25" customHeight="1">
      <c r="A76" s="744" t="s">
        <v>794</v>
      </c>
      <c r="B76" s="760"/>
      <c r="C76" s="760"/>
      <c r="D76" s="760"/>
      <c r="E76" s="760"/>
      <c r="F76" s="760"/>
      <c r="G76" s="761"/>
      <c r="H76" s="761"/>
      <c r="I76" s="761"/>
      <c r="J76" s="761"/>
      <c r="K76" s="761"/>
      <c r="M76" s="21"/>
    </row>
    <row r="77" spans="1:11" ht="14.25" customHeight="1">
      <c r="A77" s="47"/>
      <c r="B77" s="48"/>
      <c r="C77" s="48"/>
      <c r="D77" s="48"/>
      <c r="E77" s="48"/>
      <c r="F77" s="48"/>
      <c r="G77" s="75"/>
      <c r="H77" s="75"/>
      <c r="I77" s="75"/>
      <c r="J77" s="75"/>
      <c r="K77" s="75"/>
    </row>
    <row r="78" ht="12.75">
      <c r="A78" s="27" t="s">
        <v>795</v>
      </c>
    </row>
    <row r="79" spans="1:13" ht="57.75" customHeight="1">
      <c r="A79" s="744" t="s">
        <v>796</v>
      </c>
      <c r="B79" s="760"/>
      <c r="C79" s="760"/>
      <c r="D79" s="760"/>
      <c r="E79" s="760"/>
      <c r="F79" s="760"/>
      <c r="G79" s="761"/>
      <c r="H79" s="761"/>
      <c r="I79" s="761"/>
      <c r="J79" s="761"/>
      <c r="K79" s="761"/>
      <c r="M79" s="21"/>
    </row>
    <row r="80" spans="1:9" ht="14.25" customHeight="1">
      <c r="A80" s="27"/>
      <c r="I80" s="21"/>
    </row>
    <row r="81" spans="1:11" ht="14.25" customHeight="1">
      <c r="A81" s="47"/>
      <c r="B81" s="48"/>
      <c r="C81" s="48"/>
      <c r="D81" s="48"/>
      <c r="E81" s="48"/>
      <c r="F81" s="48"/>
      <c r="G81" s="304"/>
      <c r="H81" s="304"/>
      <c r="I81" s="304"/>
      <c r="J81" s="304"/>
      <c r="K81" s="75"/>
    </row>
    <row r="82" spans="7:10" ht="12.75">
      <c r="G82" s="21"/>
      <c r="H82" s="21"/>
      <c r="I82" s="21"/>
      <c r="J82" s="21"/>
    </row>
    <row r="83" spans="8:10" ht="12.75">
      <c r="H83" s="21"/>
      <c r="I83" s="21"/>
      <c r="J83" s="21"/>
    </row>
  </sheetData>
  <sheetProtection/>
  <mergeCells count="10">
    <mergeCell ref="A79:K79"/>
    <mergeCell ref="A76:K76"/>
    <mergeCell ref="A52:K52"/>
    <mergeCell ref="A70:K70"/>
    <mergeCell ref="A58:K58"/>
    <mergeCell ref="A64:K64"/>
    <mergeCell ref="A73:K73"/>
    <mergeCell ref="A55:K55"/>
    <mergeCell ref="A61:K61"/>
    <mergeCell ref="A67:K6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29.xml><?xml version="1.0" encoding="utf-8"?>
<worksheet xmlns="http://schemas.openxmlformats.org/spreadsheetml/2006/main" xmlns:r="http://schemas.openxmlformats.org/officeDocument/2006/relationships">
  <dimension ref="A1:M19"/>
  <sheetViews>
    <sheetView zoomScalePageLayoutView="0" workbookViewId="0" topLeftCell="A1">
      <selection activeCell="O77" sqref="O77"/>
    </sheetView>
  </sheetViews>
  <sheetFormatPr defaultColWidth="9.00390625" defaultRowHeight="12.75"/>
  <cols>
    <col min="1" max="1" width="5.00390625" style="0" customWidth="1"/>
    <col min="2" max="2" width="6.375" style="0" customWidth="1"/>
    <col min="3" max="3" width="5.875" style="0" customWidth="1"/>
    <col min="4" max="4" width="5.50390625" style="0" customWidth="1"/>
    <col min="5" max="5" width="6.125" style="0" customWidth="1"/>
    <col min="6" max="6" width="37.50390625" style="0" customWidth="1"/>
    <col min="7" max="8" width="10.375" style="0" customWidth="1"/>
    <col min="9" max="9" width="18.125" style="0" customWidth="1"/>
  </cols>
  <sheetData>
    <row r="1" ht="13.5" thickBot="1">
      <c r="A1" s="1" t="s">
        <v>168</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2.75">
      <c r="A3" s="17">
        <v>944</v>
      </c>
      <c r="B3" s="17">
        <v>6171</v>
      </c>
      <c r="C3" s="17">
        <v>5166</v>
      </c>
      <c r="D3" s="17">
        <v>44</v>
      </c>
      <c r="E3" s="17">
        <v>0</v>
      </c>
      <c r="F3" s="17" t="s">
        <v>25</v>
      </c>
      <c r="G3" s="61">
        <v>779</v>
      </c>
      <c r="H3" s="61">
        <v>419</v>
      </c>
      <c r="I3" s="74">
        <v>371.05</v>
      </c>
      <c r="J3" s="85">
        <f aca="true" t="shared" si="0" ref="J3:J10">I3/G3%</f>
        <v>47.631578947368425</v>
      </c>
      <c r="K3" s="85">
        <f aca="true" t="shared" si="1" ref="K3:K10">I3/H3%</f>
        <v>88.55608591885441</v>
      </c>
    </row>
    <row r="4" spans="1:11" ht="12.75">
      <c r="A4" s="18">
        <v>944</v>
      </c>
      <c r="B4" s="18">
        <v>6171</v>
      </c>
      <c r="C4" s="18">
        <v>5169</v>
      </c>
      <c r="D4" s="18">
        <v>44</v>
      </c>
      <c r="E4" s="18">
        <v>0</v>
      </c>
      <c r="F4" s="18" t="s">
        <v>26</v>
      </c>
      <c r="G4" s="61">
        <v>20</v>
      </c>
      <c r="H4" s="61">
        <v>10</v>
      </c>
      <c r="I4" s="61">
        <v>2.35</v>
      </c>
      <c r="J4" s="85">
        <f t="shared" si="0"/>
        <v>11.75</v>
      </c>
      <c r="K4" s="85">
        <f t="shared" si="1"/>
        <v>23.5</v>
      </c>
    </row>
    <row r="5" spans="1:11" ht="12.75">
      <c r="A5" s="34">
        <v>944</v>
      </c>
      <c r="B5" s="34">
        <v>6171</v>
      </c>
      <c r="C5" s="34">
        <v>5175</v>
      </c>
      <c r="D5" s="34">
        <v>44</v>
      </c>
      <c r="E5" s="34">
        <v>0</v>
      </c>
      <c r="F5" s="34" t="s">
        <v>216</v>
      </c>
      <c r="G5" s="61">
        <v>5</v>
      </c>
      <c r="H5" s="61">
        <v>5</v>
      </c>
      <c r="I5" s="61">
        <v>4.75</v>
      </c>
      <c r="J5" s="85">
        <f t="shared" si="0"/>
        <v>95</v>
      </c>
      <c r="K5" s="85">
        <f t="shared" si="1"/>
        <v>95</v>
      </c>
    </row>
    <row r="6" spans="1:11" ht="12.75">
      <c r="A6" s="34">
        <v>944</v>
      </c>
      <c r="B6" s="34">
        <v>6171</v>
      </c>
      <c r="C6" s="34">
        <v>5189</v>
      </c>
      <c r="D6" s="34">
        <v>44</v>
      </c>
      <c r="E6" s="34">
        <v>0</v>
      </c>
      <c r="F6" s="73" t="s">
        <v>39</v>
      </c>
      <c r="G6" s="61">
        <v>50</v>
      </c>
      <c r="H6" s="61">
        <v>20</v>
      </c>
      <c r="I6" s="61">
        <v>0</v>
      </c>
      <c r="J6" s="85">
        <f t="shared" si="0"/>
        <v>0</v>
      </c>
      <c r="K6" s="85">
        <f t="shared" si="1"/>
        <v>0</v>
      </c>
    </row>
    <row r="7" spans="1:11" ht="12.75">
      <c r="A7" s="34">
        <v>944</v>
      </c>
      <c r="B7" s="34">
        <v>6171</v>
      </c>
      <c r="C7" s="34">
        <v>5192</v>
      </c>
      <c r="D7" s="34">
        <v>44</v>
      </c>
      <c r="E7" s="34">
        <v>0</v>
      </c>
      <c r="F7" s="73" t="s">
        <v>148</v>
      </c>
      <c r="G7" s="61">
        <v>99</v>
      </c>
      <c r="H7" s="61">
        <v>499</v>
      </c>
      <c r="I7" s="74">
        <v>374.85</v>
      </c>
      <c r="J7" s="85">
        <f t="shared" si="0"/>
        <v>378.6363636363637</v>
      </c>
      <c r="K7" s="85">
        <f t="shared" si="1"/>
        <v>75.12024048096193</v>
      </c>
    </row>
    <row r="8" spans="1:11" ht="12.75">
      <c r="A8" s="34">
        <v>944</v>
      </c>
      <c r="B8" s="34">
        <v>6171</v>
      </c>
      <c r="C8" s="34">
        <v>5362</v>
      </c>
      <c r="D8" s="34">
        <v>44</v>
      </c>
      <c r="E8" s="34">
        <v>0</v>
      </c>
      <c r="F8" s="72" t="s">
        <v>29</v>
      </c>
      <c r="G8" s="61">
        <v>15</v>
      </c>
      <c r="H8" s="61">
        <v>15</v>
      </c>
      <c r="I8" s="61">
        <v>0</v>
      </c>
      <c r="J8" s="85">
        <f t="shared" si="0"/>
        <v>0</v>
      </c>
      <c r="K8" s="85">
        <f t="shared" si="1"/>
        <v>0</v>
      </c>
    </row>
    <row r="9" spans="1:11" ht="13.5" thickBot="1">
      <c r="A9" s="34">
        <v>944</v>
      </c>
      <c r="B9" s="34">
        <v>6171</v>
      </c>
      <c r="C9" s="34">
        <v>5363</v>
      </c>
      <c r="D9" s="34">
        <v>44</v>
      </c>
      <c r="E9" s="34">
        <v>0</v>
      </c>
      <c r="F9" s="72" t="s">
        <v>201</v>
      </c>
      <c r="G9" s="61">
        <v>32</v>
      </c>
      <c r="H9" s="61">
        <v>32</v>
      </c>
      <c r="I9" s="61">
        <v>0</v>
      </c>
      <c r="J9" s="233">
        <f t="shared" si="0"/>
        <v>0</v>
      </c>
      <c r="K9" s="233">
        <f t="shared" si="1"/>
        <v>0</v>
      </c>
    </row>
    <row r="10" spans="1:13" ht="14.25" customHeight="1" thickBot="1">
      <c r="A10" s="9" t="s">
        <v>283</v>
      </c>
      <c r="B10" s="10"/>
      <c r="C10" s="10"/>
      <c r="D10" s="10"/>
      <c r="E10" s="10"/>
      <c r="F10" s="14"/>
      <c r="G10" s="63">
        <f>SUM(G3:G9)</f>
        <v>1000</v>
      </c>
      <c r="H10" s="63">
        <f>SUM(H3:H9)</f>
        <v>1000</v>
      </c>
      <c r="I10" s="63">
        <f>SUM(I3:I9)</f>
        <v>753</v>
      </c>
      <c r="J10" s="241">
        <f t="shared" si="0"/>
        <v>75.3</v>
      </c>
      <c r="K10" s="242">
        <f t="shared" si="1"/>
        <v>75.3</v>
      </c>
      <c r="M10" s="21"/>
    </row>
    <row r="11" spans="1:13" ht="14.25" customHeight="1">
      <c r="A11" s="43"/>
      <c r="B11" s="23"/>
      <c r="C11" s="23"/>
      <c r="D11" s="23"/>
      <c r="E11" s="23"/>
      <c r="F11" s="23"/>
      <c r="G11" s="65"/>
      <c r="H11" s="65"/>
      <c r="I11" s="65"/>
      <c r="J11" s="338"/>
      <c r="K11" s="338"/>
      <c r="M11" s="21"/>
    </row>
    <row r="12" spans="1:11" ht="14.25" customHeight="1">
      <c r="A12" s="46" t="s">
        <v>445</v>
      </c>
      <c r="B12" s="23"/>
      <c r="C12" s="23"/>
      <c r="D12" s="23"/>
      <c r="E12" s="23"/>
      <c r="F12" s="23"/>
      <c r="G12" s="65"/>
      <c r="H12" s="65"/>
      <c r="I12" s="65"/>
      <c r="J12" s="21"/>
      <c r="K12" s="21"/>
    </row>
    <row r="13" spans="1:11" ht="65.25" customHeight="1">
      <c r="A13" s="744" t="s">
        <v>721</v>
      </c>
      <c r="B13" s="745"/>
      <c r="C13" s="745"/>
      <c r="D13" s="745"/>
      <c r="E13" s="745"/>
      <c r="F13" s="745"/>
      <c r="G13" s="745"/>
      <c r="H13" s="735"/>
      <c r="I13" s="735"/>
      <c r="J13" s="735"/>
      <c r="K13" s="735"/>
    </row>
    <row r="14" spans="1:11" ht="54.75" customHeight="1">
      <c r="A14" s="744" t="s">
        <v>458</v>
      </c>
      <c r="B14" s="745"/>
      <c r="C14" s="745"/>
      <c r="D14" s="745"/>
      <c r="E14" s="745"/>
      <c r="F14" s="745"/>
      <c r="G14" s="745"/>
      <c r="H14" s="735"/>
      <c r="I14" s="735"/>
      <c r="J14" s="735"/>
      <c r="K14" s="735"/>
    </row>
    <row r="15" spans="1:11" ht="13.5" customHeight="1">
      <c r="A15" s="21"/>
      <c r="B15" s="21"/>
      <c r="C15" s="21"/>
      <c r="D15" s="21"/>
      <c r="E15" s="21"/>
      <c r="F15" s="21"/>
      <c r="G15" s="21"/>
      <c r="H15" s="21"/>
      <c r="I15" s="21"/>
      <c r="J15" s="21"/>
      <c r="K15" s="21"/>
    </row>
    <row r="16" spans="1:11" ht="9.75" customHeight="1">
      <c r="A16" s="21"/>
      <c r="B16" s="21"/>
      <c r="C16" s="21"/>
      <c r="D16" s="21"/>
      <c r="E16" s="21"/>
      <c r="F16" s="21"/>
      <c r="G16" s="21"/>
      <c r="H16" s="21"/>
      <c r="I16" s="21"/>
      <c r="J16" s="21"/>
      <c r="K16" s="21"/>
    </row>
    <row r="17" spans="1:11" ht="12.75">
      <c r="A17" s="21"/>
      <c r="B17" s="21"/>
      <c r="C17" s="21"/>
      <c r="D17" s="21"/>
      <c r="E17" s="21"/>
      <c r="F17" s="21"/>
      <c r="G17" s="21"/>
      <c r="H17" s="21"/>
      <c r="I17" s="21"/>
      <c r="J17" s="21"/>
      <c r="K17" s="21"/>
    </row>
    <row r="18" spans="1:11" ht="12.75">
      <c r="A18" s="21"/>
      <c r="B18" s="21"/>
      <c r="C18" s="21"/>
      <c r="D18" s="21"/>
      <c r="E18" s="21"/>
      <c r="F18" s="21"/>
      <c r="G18" s="21"/>
      <c r="H18" s="21"/>
      <c r="I18" s="21"/>
      <c r="J18" s="21"/>
      <c r="K18" s="21"/>
    </row>
    <row r="19" spans="1:11" ht="12.75">
      <c r="A19" s="21"/>
      <c r="B19" s="21"/>
      <c r="C19" s="21"/>
      <c r="D19" s="21"/>
      <c r="E19" s="21"/>
      <c r="F19" s="21"/>
      <c r="G19" s="21"/>
      <c r="H19" s="21"/>
      <c r="I19" s="21"/>
      <c r="J19" s="21"/>
      <c r="K19" s="21"/>
    </row>
  </sheetData>
  <sheetProtection/>
  <mergeCells count="2">
    <mergeCell ref="A14:K14"/>
    <mergeCell ref="A13:K13"/>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xml><?xml version="1.0" encoding="utf-8"?>
<worksheet xmlns="http://schemas.openxmlformats.org/spreadsheetml/2006/main" xmlns:r="http://schemas.openxmlformats.org/officeDocument/2006/relationships">
  <dimension ref="A2:H124"/>
  <sheetViews>
    <sheetView zoomScalePageLayoutView="0" workbookViewId="0" topLeftCell="A7">
      <selection activeCell="I15" sqref="I15"/>
    </sheetView>
  </sheetViews>
  <sheetFormatPr defaultColWidth="9.00390625" defaultRowHeight="12.75"/>
  <cols>
    <col min="1" max="1" width="37.00390625" style="0" customWidth="1"/>
    <col min="2" max="2" width="11.50390625" style="0" customWidth="1"/>
    <col min="3" max="4" width="11.375" style="0" customWidth="1"/>
    <col min="5" max="5" width="6.875" style="0" customWidth="1"/>
    <col min="6" max="6" width="8.625" style="0" customWidth="1"/>
  </cols>
  <sheetData>
    <row r="1" ht="24" customHeight="1"/>
    <row r="2" spans="1:3" s="21" customFormat="1" ht="24" customHeight="1" thickBot="1">
      <c r="A2" s="714" t="s">
        <v>748</v>
      </c>
      <c r="B2" s="715"/>
      <c r="C2" s="716"/>
    </row>
    <row r="3" spans="1:8" ht="24.75" customHeight="1" thickBot="1">
      <c r="A3" s="217" t="s">
        <v>275</v>
      </c>
      <c r="B3" s="209" t="s">
        <v>573</v>
      </c>
      <c r="C3" s="210" t="s">
        <v>574</v>
      </c>
      <c r="D3" s="281" t="s">
        <v>246</v>
      </c>
      <c r="E3" s="209" t="s">
        <v>250</v>
      </c>
      <c r="F3" s="282" t="s">
        <v>251</v>
      </c>
      <c r="G3" s="21"/>
      <c r="H3" s="21"/>
    </row>
    <row r="4" spans="1:8" ht="14.25" thickBot="1">
      <c r="A4" s="284" t="s">
        <v>199</v>
      </c>
      <c r="B4" s="285"/>
      <c r="C4" s="286"/>
      <c r="D4" s="287"/>
      <c r="E4" s="286"/>
      <c r="F4" s="288"/>
      <c r="G4" s="21"/>
      <c r="H4" s="21"/>
    </row>
    <row r="5" spans="1:8" ht="12.75">
      <c r="A5" s="218" t="s">
        <v>203</v>
      </c>
      <c r="B5" s="222">
        <v>2400</v>
      </c>
      <c r="C5" s="211">
        <v>2400</v>
      </c>
      <c r="D5" s="276">
        <v>1841.71</v>
      </c>
      <c r="E5" s="222">
        <f aca="true" t="shared" si="0" ref="E5:E11">D5/B5%</f>
        <v>76.73791666666666</v>
      </c>
      <c r="F5" s="289">
        <f aca="true" t="shared" si="1" ref="F5:F11">D5/C5%</f>
        <v>76.73791666666666</v>
      </c>
      <c r="G5" s="21"/>
      <c r="H5" s="438"/>
    </row>
    <row r="6" spans="1:8" ht="12.75">
      <c r="A6" s="218" t="s">
        <v>575</v>
      </c>
      <c r="B6" s="222">
        <v>300</v>
      </c>
      <c r="C6" s="211">
        <v>300</v>
      </c>
      <c r="D6" s="276">
        <v>246.61</v>
      </c>
      <c r="E6" s="222">
        <f t="shared" si="0"/>
        <v>82.20333333333333</v>
      </c>
      <c r="F6" s="289">
        <f t="shared" si="1"/>
        <v>82.20333333333333</v>
      </c>
      <c r="G6" s="21"/>
      <c r="H6" s="438"/>
    </row>
    <row r="7" spans="1:8" ht="12.75">
      <c r="A7" s="218" t="s">
        <v>232</v>
      </c>
      <c r="B7" s="222">
        <v>4000</v>
      </c>
      <c r="C7" s="211">
        <v>4000</v>
      </c>
      <c r="D7" s="276">
        <v>2345.79</v>
      </c>
      <c r="E7" s="222">
        <f t="shared" si="0"/>
        <v>58.64475</v>
      </c>
      <c r="F7" s="289">
        <f t="shared" si="1"/>
        <v>58.64475</v>
      </c>
      <c r="G7" s="21"/>
      <c r="H7" s="438"/>
    </row>
    <row r="8" spans="1:8" ht="12.75">
      <c r="A8" s="218" t="s">
        <v>594</v>
      </c>
      <c r="B8" s="222">
        <v>0</v>
      </c>
      <c r="C8" s="211">
        <v>0</v>
      </c>
      <c r="D8" s="276">
        <v>128.63</v>
      </c>
      <c r="E8" s="222">
        <v>0</v>
      </c>
      <c r="F8" s="289">
        <v>0</v>
      </c>
      <c r="G8" s="21"/>
      <c r="H8" s="438"/>
    </row>
    <row r="9" spans="1:8" ht="12.75">
      <c r="A9" s="218" t="s">
        <v>233</v>
      </c>
      <c r="B9" s="222">
        <v>5</v>
      </c>
      <c r="C9" s="211">
        <v>5</v>
      </c>
      <c r="D9" s="276">
        <v>0.99</v>
      </c>
      <c r="E9" s="222">
        <f t="shared" si="0"/>
        <v>19.799999999999997</v>
      </c>
      <c r="F9" s="289">
        <f t="shared" si="1"/>
        <v>19.799999999999997</v>
      </c>
      <c r="G9" s="21"/>
      <c r="H9" s="438"/>
    </row>
    <row r="10" spans="1:8" ht="12.75">
      <c r="A10" s="219" t="s">
        <v>263</v>
      </c>
      <c r="B10" s="222">
        <v>8585</v>
      </c>
      <c r="C10" s="211">
        <v>8585</v>
      </c>
      <c r="D10" s="276">
        <v>6012.94</v>
      </c>
      <c r="E10" s="222">
        <f t="shared" si="0"/>
        <v>70.04006988934188</v>
      </c>
      <c r="F10" s="289">
        <f t="shared" si="1"/>
        <v>70.04006988934188</v>
      </c>
      <c r="G10" s="21"/>
      <c r="H10" s="438"/>
    </row>
    <row r="11" spans="1:8" ht="12.75">
      <c r="A11" s="218" t="s">
        <v>320</v>
      </c>
      <c r="B11" s="223">
        <v>37000</v>
      </c>
      <c r="C11" s="212">
        <v>37000</v>
      </c>
      <c r="D11" s="277">
        <v>49769.84</v>
      </c>
      <c r="E11" s="222">
        <f t="shared" si="0"/>
        <v>134.51308108108108</v>
      </c>
      <c r="F11" s="289">
        <f t="shared" si="1"/>
        <v>134.51308108108108</v>
      </c>
      <c r="G11" s="21"/>
      <c r="H11" s="438"/>
    </row>
    <row r="12" spans="1:8" ht="13.5" thickBot="1">
      <c r="A12" s="343" t="s">
        <v>172</v>
      </c>
      <c r="B12" s="344">
        <f>SUM(B5:B11)</f>
        <v>52290</v>
      </c>
      <c r="C12" s="344">
        <f>SUM(C5:C11)</f>
        <v>52290</v>
      </c>
      <c r="D12" s="344">
        <f>SUM(D5:D11)</f>
        <v>60346.509999999995</v>
      </c>
      <c r="E12" s="344">
        <f>D12/B12%</f>
        <v>115.40736278447122</v>
      </c>
      <c r="F12" s="345">
        <f>D12/C12%</f>
        <v>115.40736278447122</v>
      </c>
      <c r="G12" s="21"/>
      <c r="H12" s="438"/>
    </row>
    <row r="13" spans="1:8" ht="13.5" thickBot="1">
      <c r="A13" s="284" t="s">
        <v>173</v>
      </c>
      <c r="B13" s="346"/>
      <c r="C13" s="347"/>
      <c r="D13" s="348"/>
      <c r="E13" s="349"/>
      <c r="F13" s="350"/>
      <c r="G13" s="21"/>
      <c r="H13" s="438"/>
    </row>
    <row r="14" spans="1:8" ht="12.75">
      <c r="A14" s="218" t="s">
        <v>34</v>
      </c>
      <c r="B14" s="222">
        <v>240</v>
      </c>
      <c r="C14" s="211">
        <v>240</v>
      </c>
      <c r="D14" s="276">
        <v>1089.11</v>
      </c>
      <c r="E14" s="222">
        <f>D14/B14%</f>
        <v>453.7958333333333</v>
      </c>
      <c r="F14" s="289">
        <f>D14/C14%</f>
        <v>453.7958333333333</v>
      </c>
      <c r="G14" s="21"/>
      <c r="H14" s="438"/>
    </row>
    <row r="15" spans="1:8" ht="12.75">
      <c r="A15" s="218" t="s">
        <v>174</v>
      </c>
      <c r="B15" s="222">
        <v>605</v>
      </c>
      <c r="C15" s="211">
        <v>605</v>
      </c>
      <c r="D15" s="276">
        <v>514.39</v>
      </c>
      <c r="E15" s="222">
        <f>D15/B15%</f>
        <v>85.02314049586776</v>
      </c>
      <c r="F15" s="289">
        <f>D15/C15%</f>
        <v>85.02314049586776</v>
      </c>
      <c r="G15" s="21"/>
      <c r="H15" s="438"/>
    </row>
    <row r="16" spans="1:8" ht="12.75">
      <c r="A16" s="218" t="s">
        <v>440</v>
      </c>
      <c r="B16" s="222">
        <v>0</v>
      </c>
      <c r="C16" s="211">
        <v>200</v>
      </c>
      <c r="D16" s="276">
        <v>200</v>
      </c>
      <c r="E16" s="222">
        <v>0</v>
      </c>
      <c r="F16" s="289">
        <f aca="true" t="shared" si="2" ref="F16:F24">D16/C16%</f>
        <v>100</v>
      </c>
      <c r="G16" s="21"/>
      <c r="H16" s="438"/>
    </row>
    <row r="17" spans="1:8" ht="12.75" hidden="1">
      <c r="A17" s="218" t="s">
        <v>551</v>
      </c>
      <c r="B17" s="222">
        <v>0</v>
      </c>
      <c r="C17" s="211">
        <v>0</v>
      </c>
      <c r="D17" s="276">
        <v>0</v>
      </c>
      <c r="E17" s="222">
        <v>0</v>
      </c>
      <c r="F17" s="289">
        <v>0</v>
      </c>
      <c r="G17" s="21"/>
      <c r="H17" s="438"/>
    </row>
    <row r="18" spans="1:8" ht="12.75">
      <c r="A18" s="379" t="s">
        <v>134</v>
      </c>
      <c r="B18" s="222">
        <v>0</v>
      </c>
      <c r="C18" s="211">
        <v>768.2</v>
      </c>
      <c r="D18" s="276">
        <v>3928.22</v>
      </c>
      <c r="E18" s="222">
        <v>0</v>
      </c>
      <c r="F18" s="289">
        <f t="shared" si="2"/>
        <v>511.35381411090856</v>
      </c>
      <c r="G18" s="21"/>
      <c r="H18" s="438"/>
    </row>
    <row r="19" spans="1:8" ht="12.75" hidden="1">
      <c r="A19" s="379" t="s">
        <v>713</v>
      </c>
      <c r="B19" s="222">
        <v>0</v>
      </c>
      <c r="C19" s="211">
        <v>0</v>
      </c>
      <c r="D19" s="276">
        <v>0</v>
      </c>
      <c r="E19" s="222">
        <v>0</v>
      </c>
      <c r="F19" s="289">
        <v>0</v>
      </c>
      <c r="G19" s="21"/>
      <c r="H19" s="438"/>
    </row>
    <row r="20" spans="1:8" ht="12.75">
      <c r="A20" s="379" t="s">
        <v>421</v>
      </c>
      <c r="B20" s="222">
        <v>0</v>
      </c>
      <c r="C20" s="211">
        <v>20.7</v>
      </c>
      <c r="D20" s="276">
        <v>193.67</v>
      </c>
      <c r="E20" s="222">
        <v>0</v>
      </c>
      <c r="F20" s="289">
        <f t="shared" si="2"/>
        <v>935.6038647342995</v>
      </c>
      <c r="G20" s="21"/>
      <c r="H20" s="438"/>
    </row>
    <row r="21" spans="1:8" ht="12.75">
      <c r="A21" s="271" t="s">
        <v>420</v>
      </c>
      <c r="B21" s="222">
        <v>0</v>
      </c>
      <c r="C21" s="211">
        <v>1588</v>
      </c>
      <c r="D21" s="276">
        <v>1588</v>
      </c>
      <c r="E21" s="222">
        <v>0</v>
      </c>
      <c r="F21" s="289">
        <f t="shared" si="2"/>
        <v>100</v>
      </c>
      <c r="G21" s="21"/>
      <c r="H21" s="438"/>
    </row>
    <row r="22" spans="1:8" ht="12.75">
      <c r="A22" s="314" t="s">
        <v>35</v>
      </c>
      <c r="B22" s="222">
        <v>0</v>
      </c>
      <c r="C22" s="211">
        <v>65.4</v>
      </c>
      <c r="D22" s="276">
        <v>158.23</v>
      </c>
      <c r="E22" s="222">
        <v>0</v>
      </c>
      <c r="F22" s="289">
        <f t="shared" si="2"/>
        <v>241.9418960244648</v>
      </c>
      <c r="G22" s="21"/>
      <c r="H22" s="438"/>
    </row>
    <row r="23" spans="1:8" ht="12.75">
      <c r="A23" s="218" t="s">
        <v>175</v>
      </c>
      <c r="B23" s="222">
        <v>2435</v>
      </c>
      <c r="C23" s="211">
        <v>2504.2</v>
      </c>
      <c r="D23" s="276">
        <v>1286.08</v>
      </c>
      <c r="E23" s="222">
        <f>D23/B23%</f>
        <v>52.816427104722784</v>
      </c>
      <c r="F23" s="289">
        <f t="shared" si="2"/>
        <v>51.35692037377206</v>
      </c>
      <c r="G23" s="21"/>
      <c r="H23" s="438"/>
    </row>
    <row r="24" spans="1:8" ht="13.5" thickBot="1">
      <c r="A24" s="343" t="s">
        <v>96</v>
      </c>
      <c r="B24" s="344">
        <f>SUM(B14:B23)</f>
        <v>3280</v>
      </c>
      <c r="C24" s="344">
        <f>SUM(C14:C23)</f>
        <v>5991.5</v>
      </c>
      <c r="D24" s="344">
        <f>SUM(D14:D23)</f>
        <v>8957.699999999999</v>
      </c>
      <c r="E24" s="344">
        <f>D24/B24%</f>
        <v>273.1006097560975</v>
      </c>
      <c r="F24" s="345">
        <f t="shared" si="2"/>
        <v>149.50680130184426</v>
      </c>
      <c r="G24" s="21"/>
      <c r="H24" s="438"/>
    </row>
    <row r="25" spans="1:8" ht="13.5" thickBot="1">
      <c r="A25" s="284" t="s">
        <v>97</v>
      </c>
      <c r="B25" s="351"/>
      <c r="C25" s="352"/>
      <c r="D25" s="353"/>
      <c r="E25" s="349"/>
      <c r="F25" s="350"/>
      <c r="G25" s="21"/>
      <c r="H25" s="438"/>
    </row>
    <row r="26" spans="1:8" ht="12.75">
      <c r="A26" s="220" t="s">
        <v>98</v>
      </c>
      <c r="B26" s="223">
        <v>0</v>
      </c>
      <c r="C26" s="212">
        <v>0</v>
      </c>
      <c r="D26" s="277">
        <v>0</v>
      </c>
      <c r="E26" s="222">
        <v>0</v>
      </c>
      <c r="F26" s="289">
        <v>0</v>
      </c>
      <c r="G26" s="21"/>
      <c r="H26" s="438"/>
    </row>
    <row r="27" spans="1:8" ht="12.75">
      <c r="A27" s="195" t="s">
        <v>99</v>
      </c>
      <c r="B27" s="224">
        <f>B26</f>
        <v>0</v>
      </c>
      <c r="C27" s="213">
        <f>C26</f>
        <v>0</v>
      </c>
      <c r="D27" s="279">
        <f>D26</f>
        <v>0</v>
      </c>
      <c r="E27" s="224">
        <v>0</v>
      </c>
      <c r="F27" s="272">
        <v>0</v>
      </c>
      <c r="G27" s="21"/>
      <c r="H27" s="438"/>
    </row>
    <row r="28" spans="1:8" ht="14.25" thickBot="1">
      <c r="A28" s="354" t="s">
        <v>100</v>
      </c>
      <c r="B28" s="409">
        <f>SUM(B12+B24+B27)</f>
        <v>55570</v>
      </c>
      <c r="C28" s="215">
        <f>SUM(C12+C24+C27)</f>
        <v>58281.5</v>
      </c>
      <c r="D28" s="315">
        <f>SUM(D12+D24+D27)</f>
        <v>69304.20999999999</v>
      </c>
      <c r="E28" s="355">
        <f>D28/B28%</f>
        <v>124.71515206046425</v>
      </c>
      <c r="F28" s="356">
        <f>D28/C28%</f>
        <v>118.9128797302746</v>
      </c>
      <c r="G28" s="21"/>
      <c r="H28" s="438"/>
    </row>
    <row r="29" spans="1:8" ht="13.5" thickBot="1">
      <c r="A29" s="382" t="s">
        <v>101</v>
      </c>
      <c r="B29" s="408"/>
      <c r="C29" s="347"/>
      <c r="D29" s="348"/>
      <c r="E29" s="385"/>
      <c r="F29" s="384"/>
      <c r="G29" s="21"/>
      <c r="H29" s="438"/>
    </row>
    <row r="30" spans="1:8" ht="12.75">
      <c r="A30" s="382" t="s">
        <v>269</v>
      </c>
      <c r="B30" s="214"/>
      <c r="C30" s="214"/>
      <c r="D30" s="278"/>
      <c r="E30" s="211"/>
      <c r="F30" s="383"/>
      <c r="G30" s="21"/>
      <c r="H30" s="438"/>
    </row>
    <row r="31" spans="1:8" ht="12.75">
      <c r="A31" s="380" t="s">
        <v>339</v>
      </c>
      <c r="B31" s="211">
        <v>46991</v>
      </c>
      <c r="C31" s="211">
        <v>46991</v>
      </c>
      <c r="D31" s="276">
        <v>46991</v>
      </c>
      <c r="E31" s="211">
        <f>D31/B31%</f>
        <v>100</v>
      </c>
      <c r="F31" s="383">
        <f>D31/C31%</f>
        <v>100</v>
      </c>
      <c r="G31" s="21"/>
      <c r="H31" s="438"/>
    </row>
    <row r="32" spans="1:8" ht="12.75">
      <c r="A32" s="380" t="s">
        <v>414</v>
      </c>
      <c r="B32" s="211">
        <v>244890</v>
      </c>
      <c r="C32" s="211">
        <v>244890</v>
      </c>
      <c r="D32" s="276">
        <v>244890</v>
      </c>
      <c r="E32" s="211">
        <f>D32/B32%</f>
        <v>100</v>
      </c>
      <c r="F32" s="383">
        <f>D32/C32%</f>
        <v>100</v>
      </c>
      <c r="G32" s="21"/>
      <c r="H32" s="438"/>
    </row>
    <row r="33" spans="1:8" ht="12.75">
      <c r="A33" s="218" t="s">
        <v>359</v>
      </c>
      <c r="B33" s="211">
        <v>0</v>
      </c>
      <c r="C33" s="211">
        <v>28565</v>
      </c>
      <c r="D33" s="276">
        <v>28564.88</v>
      </c>
      <c r="E33" s="211">
        <v>0</v>
      </c>
      <c r="F33" s="383">
        <f>D33/C33%</f>
        <v>99.99957990547874</v>
      </c>
      <c r="G33" s="21"/>
      <c r="H33" s="438"/>
    </row>
    <row r="34" spans="1:8" ht="12.75">
      <c r="A34" s="218" t="s">
        <v>361</v>
      </c>
      <c r="B34" s="211">
        <v>0</v>
      </c>
      <c r="C34" s="211">
        <v>151577.1</v>
      </c>
      <c r="D34" s="276">
        <v>129210.35</v>
      </c>
      <c r="E34" s="211">
        <v>0</v>
      </c>
      <c r="F34" s="383">
        <f>D34/C34%</f>
        <v>85.24397814709478</v>
      </c>
      <c r="G34" s="21"/>
      <c r="H34" s="438"/>
    </row>
    <row r="35" spans="1:8" ht="12.75">
      <c r="A35" s="305" t="s">
        <v>270</v>
      </c>
      <c r="B35" s="211"/>
      <c r="C35" s="211"/>
      <c r="D35" s="276"/>
      <c r="E35" s="211"/>
      <c r="F35" s="383"/>
      <c r="G35" s="21"/>
      <c r="H35" s="438"/>
    </row>
    <row r="36" spans="1:8" ht="12.75">
      <c r="A36" s="314" t="s">
        <v>340</v>
      </c>
      <c r="B36" s="211">
        <v>40350</v>
      </c>
      <c r="C36" s="211">
        <v>40350</v>
      </c>
      <c r="D36" s="276">
        <v>27000</v>
      </c>
      <c r="E36" s="211">
        <f>D36/B36%</f>
        <v>66.91449814126393</v>
      </c>
      <c r="F36" s="383">
        <f>D36/C36%</f>
        <v>66.91449814126393</v>
      </c>
      <c r="G36" s="21"/>
      <c r="H36" s="438"/>
    </row>
    <row r="37" spans="1:8" ht="12.75">
      <c r="A37" s="425" t="s">
        <v>415</v>
      </c>
      <c r="B37" s="212">
        <v>21061.1</v>
      </c>
      <c r="C37" s="212">
        <v>21061.1</v>
      </c>
      <c r="D37" s="277">
        <v>1763.64</v>
      </c>
      <c r="E37" s="212">
        <f>D37/B37%</f>
        <v>8.373921590040407</v>
      </c>
      <c r="F37" s="383">
        <f>D37/C37%</f>
        <v>8.373921590040407</v>
      </c>
      <c r="G37" s="21"/>
      <c r="H37" s="438"/>
    </row>
    <row r="38" spans="1:8" ht="12.75">
      <c r="A38" s="381" t="s">
        <v>286</v>
      </c>
      <c r="B38" s="225">
        <f>SUM(B31:B37)</f>
        <v>353292.1</v>
      </c>
      <c r="C38" s="225">
        <f>SUM(C31:C37)</f>
        <v>533434.2</v>
      </c>
      <c r="D38" s="225">
        <f>SUM(D31:D37)</f>
        <v>478419.87</v>
      </c>
      <c r="E38" s="213">
        <f>D38/B38%</f>
        <v>135.4176529845983</v>
      </c>
      <c r="F38" s="272">
        <f>D38/C38%</f>
        <v>89.68676361583115</v>
      </c>
      <c r="G38" s="21"/>
      <c r="H38" s="21"/>
    </row>
    <row r="39" spans="1:8" ht="24.75" customHeight="1">
      <c r="A39" s="221" t="s">
        <v>257</v>
      </c>
      <c r="B39" s="226">
        <f>SUM(B28+B38)</f>
        <v>408862.1</v>
      </c>
      <c r="C39" s="216">
        <f>SUM(C28+C38)</f>
        <v>591715.7</v>
      </c>
      <c r="D39" s="280">
        <f>SUM(D28+D38)</f>
        <v>547724.08</v>
      </c>
      <c r="E39" s="290">
        <f>D39/B39%</f>
        <v>133.96303545865464</v>
      </c>
      <c r="F39" s="291">
        <f>D39/C39%</f>
        <v>92.56541274804776</v>
      </c>
      <c r="G39" s="21"/>
      <c r="H39" s="21"/>
    </row>
    <row r="40" spans="1:8" ht="13.5" thickBot="1">
      <c r="A40" s="227" t="s">
        <v>256</v>
      </c>
      <c r="B40" s="228">
        <v>0</v>
      </c>
      <c r="C40" s="476">
        <v>136200.9</v>
      </c>
      <c r="D40" s="283">
        <v>-1128.94</v>
      </c>
      <c r="E40" s="228">
        <v>0</v>
      </c>
      <c r="F40" s="119">
        <v>0</v>
      </c>
      <c r="G40" s="21"/>
      <c r="H40" s="21"/>
    </row>
    <row r="41" spans="1:8" ht="13.5" thickBot="1">
      <c r="A41" s="407" t="s">
        <v>287</v>
      </c>
      <c r="B41" s="477">
        <f>SUM(B39+B40)</f>
        <v>408862.1</v>
      </c>
      <c r="C41" s="229">
        <f>SUM(C39+C40)</f>
        <v>727916.6</v>
      </c>
      <c r="D41" s="229">
        <f>SUM(D39+D40)</f>
        <v>546595.14</v>
      </c>
      <c r="E41" s="292">
        <f>D41/B41%</f>
        <v>133.6869179119317</v>
      </c>
      <c r="F41" s="229">
        <f>D41/C41%</f>
        <v>75.09035238377584</v>
      </c>
      <c r="G41" s="21"/>
      <c r="H41" s="21"/>
    </row>
    <row r="42" spans="1:8" ht="12.75">
      <c r="A42" s="406"/>
      <c r="B42" s="176"/>
      <c r="C42" s="176"/>
      <c r="D42" s="176"/>
      <c r="E42" s="176"/>
      <c r="F42" s="176"/>
      <c r="H42" s="21"/>
    </row>
    <row r="43" spans="1:8" ht="14.25" customHeight="1">
      <c r="A43" s="176"/>
      <c r="B43" s="680"/>
      <c r="C43" s="680"/>
      <c r="D43" s="680"/>
      <c r="E43" s="176"/>
      <c r="F43" s="176"/>
      <c r="H43" s="21"/>
    </row>
    <row r="44" spans="1:8" ht="14.25" customHeight="1">
      <c r="A44" s="176"/>
      <c r="B44" s="177"/>
      <c r="C44" s="177"/>
      <c r="D44" s="177"/>
      <c r="E44" s="177"/>
      <c r="F44" s="177"/>
      <c r="H44" s="21"/>
    </row>
    <row r="45" spans="1:8" ht="30" customHeight="1">
      <c r="A45" s="177"/>
      <c r="B45" s="489"/>
      <c r="C45" s="489"/>
      <c r="D45" s="489"/>
      <c r="E45" s="197"/>
      <c r="F45" s="197"/>
      <c r="H45" s="21"/>
    </row>
    <row r="46" spans="1:8" ht="17.25">
      <c r="A46" s="196"/>
      <c r="B46" s="176"/>
      <c r="C46" s="176"/>
      <c r="D46" s="176"/>
      <c r="E46" s="176"/>
      <c r="F46" s="176"/>
      <c r="H46" s="21"/>
    </row>
    <row r="47" spans="1:8" ht="12.75">
      <c r="A47" s="176"/>
      <c r="B47" s="198"/>
      <c r="C47" s="198"/>
      <c r="D47" s="198"/>
      <c r="E47" s="198"/>
      <c r="F47" s="198"/>
      <c r="H47" s="21"/>
    </row>
    <row r="48" spans="1:8" ht="12.75">
      <c r="A48" s="176"/>
      <c r="B48" s="677"/>
      <c r="C48" s="176"/>
      <c r="D48" s="176"/>
      <c r="E48" s="176"/>
      <c r="F48" s="176"/>
      <c r="H48" s="21"/>
    </row>
    <row r="49" spans="1:8" ht="12.75">
      <c r="A49" s="176"/>
      <c r="B49" s="678"/>
      <c r="C49" s="198"/>
      <c r="D49" s="198"/>
      <c r="E49" s="198"/>
      <c r="F49" s="198"/>
      <c r="H49" s="21"/>
    </row>
    <row r="50" spans="1:8" ht="12.75">
      <c r="A50" s="176"/>
      <c r="B50" s="176"/>
      <c r="C50" s="176"/>
      <c r="D50" s="176"/>
      <c r="E50" s="176"/>
      <c r="F50" s="176"/>
      <c r="H50" s="21"/>
    </row>
    <row r="51" spans="1:8" ht="12.75">
      <c r="A51" s="176"/>
      <c r="B51" s="198"/>
      <c r="C51" s="198"/>
      <c r="D51" s="198"/>
      <c r="E51" s="198"/>
      <c r="F51" s="198"/>
      <c r="H51" s="21"/>
    </row>
    <row r="52" spans="1:8" ht="12.75">
      <c r="A52" s="176"/>
      <c r="B52" s="176"/>
      <c r="C52" s="176"/>
      <c r="D52" s="176"/>
      <c r="E52" s="176"/>
      <c r="F52" s="176"/>
      <c r="H52" s="21"/>
    </row>
    <row r="53" spans="1:8" ht="12.75">
      <c r="A53" s="176"/>
      <c r="B53" s="176"/>
      <c r="C53" s="176"/>
      <c r="D53" s="176"/>
      <c r="E53" s="176"/>
      <c r="F53" s="176"/>
      <c r="H53" s="21"/>
    </row>
    <row r="54" spans="1:8" ht="12.75">
      <c r="A54" s="176"/>
      <c r="B54" s="176"/>
      <c r="C54" s="176"/>
      <c r="D54" s="176"/>
      <c r="E54" s="176"/>
      <c r="F54" s="176"/>
      <c r="H54" s="21"/>
    </row>
    <row r="55" spans="1:8" ht="12.75">
      <c r="A55" s="176"/>
      <c r="B55" s="176"/>
      <c r="C55" s="176"/>
      <c r="D55" s="176"/>
      <c r="E55" s="176"/>
      <c r="F55" s="176"/>
      <c r="H55" s="21"/>
    </row>
    <row r="56" spans="1:8" ht="12.75">
      <c r="A56" s="176"/>
      <c r="B56" s="176"/>
      <c r="C56" s="176"/>
      <c r="D56" s="176"/>
      <c r="E56" s="176"/>
      <c r="F56" s="176"/>
      <c r="H56" s="21"/>
    </row>
    <row r="57" spans="1:8" ht="12.75">
      <c r="A57" s="176"/>
      <c r="B57" s="176"/>
      <c r="C57" s="176"/>
      <c r="D57" s="176"/>
      <c r="E57" s="176"/>
      <c r="F57" s="176"/>
      <c r="H57" s="21"/>
    </row>
    <row r="58" spans="1:8" ht="12.75">
      <c r="A58" s="176"/>
      <c r="B58" s="176"/>
      <c r="C58" s="176"/>
      <c r="D58" s="176"/>
      <c r="E58" s="176"/>
      <c r="F58" s="176"/>
      <c r="H58" s="21"/>
    </row>
    <row r="59" spans="1:8" ht="12.75">
      <c r="A59" s="176"/>
      <c r="B59" s="176"/>
      <c r="C59" s="176"/>
      <c r="D59" s="176"/>
      <c r="E59" s="176"/>
      <c r="F59" s="176"/>
      <c r="H59" s="21"/>
    </row>
    <row r="60" spans="1:8" ht="12.75">
      <c r="A60" s="176"/>
      <c r="B60" s="176"/>
      <c r="C60" s="176"/>
      <c r="D60" s="176"/>
      <c r="E60" s="176"/>
      <c r="F60" s="176"/>
      <c r="H60" s="21"/>
    </row>
    <row r="61" spans="1:8" ht="12.75">
      <c r="A61" s="176"/>
      <c r="B61" s="176"/>
      <c r="C61" s="176"/>
      <c r="D61" s="176"/>
      <c r="E61" s="176"/>
      <c r="F61" s="176"/>
      <c r="H61" s="21"/>
    </row>
    <row r="62" spans="1:8" ht="12.75">
      <c r="A62" s="176"/>
      <c r="B62" s="176"/>
      <c r="C62" s="176"/>
      <c r="D62" s="176"/>
      <c r="E62" s="176"/>
      <c r="F62" s="176"/>
      <c r="H62" s="21"/>
    </row>
    <row r="63" spans="1:8" ht="12.75">
      <c r="A63" s="176"/>
      <c r="B63" s="176"/>
      <c r="C63" s="176"/>
      <c r="D63" s="176"/>
      <c r="E63" s="176"/>
      <c r="F63" s="176"/>
      <c r="H63" s="21"/>
    </row>
    <row r="64" spans="1:8" ht="12.75">
      <c r="A64" s="176"/>
      <c r="B64" s="176"/>
      <c r="C64" s="176"/>
      <c r="D64" s="176"/>
      <c r="E64" s="176"/>
      <c r="F64" s="176"/>
      <c r="H64" s="21"/>
    </row>
    <row r="65" spans="1:8" ht="12.75">
      <c r="A65" s="176"/>
      <c r="B65" s="176"/>
      <c r="C65" s="176"/>
      <c r="D65" s="176"/>
      <c r="E65" s="176"/>
      <c r="F65" s="176"/>
      <c r="H65" s="21"/>
    </row>
    <row r="66" spans="1:6" ht="12.75">
      <c r="A66" s="176"/>
      <c r="B66" s="176"/>
      <c r="C66" s="176"/>
      <c r="D66" s="176"/>
      <c r="E66" s="176"/>
      <c r="F66" s="176"/>
    </row>
    <row r="67" spans="1:6" ht="12.75">
      <c r="A67" s="176"/>
      <c r="B67" s="176"/>
      <c r="C67" s="176"/>
      <c r="D67" s="176"/>
      <c r="E67" s="176"/>
      <c r="F67" s="176"/>
    </row>
    <row r="68" spans="1:6" ht="12.75">
      <c r="A68" s="176"/>
      <c r="B68" s="176"/>
      <c r="C68" s="176"/>
      <c r="D68" s="176"/>
      <c r="E68" s="176"/>
      <c r="F68" s="176"/>
    </row>
    <row r="69" spans="1:6" ht="12.75">
      <c r="A69" s="176"/>
      <c r="B69" s="176"/>
      <c r="C69" s="176"/>
      <c r="D69" s="176"/>
      <c r="E69" s="176"/>
      <c r="F69" s="176"/>
    </row>
    <row r="70" spans="1:6" ht="12.75">
      <c r="A70" s="176"/>
      <c r="B70" s="176"/>
      <c r="C70" s="176"/>
      <c r="D70" s="176"/>
      <c r="E70" s="176"/>
      <c r="F70" s="176"/>
    </row>
    <row r="71" spans="1:6" ht="12.75">
      <c r="A71" s="176"/>
      <c r="B71" s="176"/>
      <c r="C71" s="176"/>
      <c r="D71" s="176"/>
      <c r="E71" s="176"/>
      <c r="F71" s="176"/>
    </row>
    <row r="72" spans="1:6" ht="12.75">
      <c r="A72" s="176"/>
      <c r="B72" s="176"/>
      <c r="C72" s="176"/>
      <c r="D72" s="176"/>
      <c r="E72" s="176"/>
      <c r="F72" s="176"/>
    </row>
    <row r="73" spans="1:6" ht="12.75">
      <c r="A73" s="176"/>
      <c r="B73" s="176"/>
      <c r="C73" s="176"/>
      <c r="D73" s="176"/>
      <c r="E73" s="176"/>
      <c r="F73" s="176"/>
    </row>
    <row r="74" spans="1:6" ht="12.75">
      <c r="A74" s="176"/>
      <c r="B74" s="176"/>
      <c r="C74" s="176"/>
      <c r="D74" s="176"/>
      <c r="E74" s="176"/>
      <c r="F74" s="176"/>
    </row>
    <row r="75" spans="1:6" ht="12.75">
      <c r="A75" s="176"/>
      <c r="B75" s="176"/>
      <c r="C75" s="176"/>
      <c r="D75" s="176"/>
      <c r="E75" s="176"/>
      <c r="F75" s="176"/>
    </row>
    <row r="76" spans="1:6" ht="12.75">
      <c r="A76" s="176"/>
      <c r="B76" s="176"/>
      <c r="C76" s="176"/>
      <c r="D76" s="176"/>
      <c r="E76" s="176"/>
      <c r="F76" s="176"/>
    </row>
    <row r="77" spans="1:6" ht="12.75">
      <c r="A77" s="176"/>
      <c r="B77" s="176"/>
      <c r="C77" s="176"/>
      <c r="D77" s="176"/>
      <c r="E77" s="176"/>
      <c r="F77" s="176"/>
    </row>
    <row r="78" spans="1:6" ht="12.75">
      <c r="A78" s="176"/>
      <c r="B78" s="176"/>
      <c r="C78" s="176"/>
      <c r="D78" s="176"/>
      <c r="E78" s="176"/>
      <c r="F78" s="176"/>
    </row>
    <row r="79" spans="1:6" ht="12.75">
      <c r="A79" s="176"/>
      <c r="B79" s="176"/>
      <c r="C79" s="176"/>
      <c r="D79" s="176"/>
      <c r="E79" s="176"/>
      <c r="F79" s="176"/>
    </row>
    <row r="80" spans="1:6" ht="12.75">
      <c r="A80" s="176"/>
      <c r="B80" s="176"/>
      <c r="C80" s="176"/>
      <c r="D80" s="176"/>
      <c r="E80" s="176"/>
      <c r="F80" s="176"/>
    </row>
    <row r="81" spans="1:6" ht="12.75">
      <c r="A81" s="176"/>
      <c r="B81" s="176"/>
      <c r="C81" s="176"/>
      <c r="D81" s="176"/>
      <c r="E81" s="176"/>
      <c r="F81" s="176"/>
    </row>
    <row r="82" spans="1:6" ht="12.75">
      <c r="A82" s="176"/>
      <c r="B82" s="176"/>
      <c r="C82" s="176"/>
      <c r="D82" s="176"/>
      <c r="E82" s="176"/>
      <c r="F82" s="176"/>
    </row>
    <row r="83" spans="1:6" ht="12.75">
      <c r="A83" s="176"/>
      <c r="B83" s="176"/>
      <c r="C83" s="176"/>
      <c r="D83" s="176"/>
      <c r="E83" s="176"/>
      <c r="F83" s="176"/>
    </row>
    <row r="84" spans="1:6" ht="12.75">
      <c r="A84" s="176"/>
      <c r="B84" s="176"/>
      <c r="C84" s="176"/>
      <c r="D84" s="176"/>
      <c r="E84" s="176"/>
      <c r="F84" s="176"/>
    </row>
    <row r="85" spans="1:6" ht="12.75">
      <c r="A85" s="176"/>
      <c r="B85" s="176"/>
      <c r="C85" s="176"/>
      <c r="D85" s="176"/>
      <c r="E85" s="176"/>
      <c r="F85" s="176"/>
    </row>
    <row r="86" spans="1:6" ht="12.75">
      <c r="A86" s="176"/>
      <c r="B86" s="176"/>
      <c r="C86" s="176"/>
      <c r="D86" s="176"/>
      <c r="E86" s="176"/>
      <c r="F86" s="176"/>
    </row>
    <row r="87" spans="1:6" ht="12.75">
      <c r="A87" s="176"/>
      <c r="B87" s="176"/>
      <c r="C87" s="176"/>
      <c r="D87" s="176"/>
      <c r="E87" s="176"/>
      <c r="F87" s="176"/>
    </row>
    <row r="88" spans="1:6" ht="12.75">
      <c r="A88" s="176"/>
      <c r="B88" s="176"/>
      <c r="C88" s="176"/>
      <c r="D88" s="176"/>
      <c r="E88" s="176"/>
      <c r="F88" s="176"/>
    </row>
    <row r="89" spans="1:6" ht="12.75">
      <c r="A89" s="176"/>
      <c r="B89" s="176"/>
      <c r="C89" s="176"/>
      <c r="D89" s="176"/>
      <c r="E89" s="176"/>
      <c r="F89" s="176"/>
    </row>
    <row r="90" spans="1:6" ht="12.75">
      <c r="A90" s="176"/>
      <c r="B90" s="176"/>
      <c r="C90" s="176"/>
      <c r="D90" s="176"/>
      <c r="E90" s="176"/>
      <c r="F90" s="176"/>
    </row>
    <row r="91" spans="1:6" ht="12.75">
      <c r="A91" s="176"/>
      <c r="B91" s="176"/>
      <c r="C91" s="176"/>
      <c r="D91" s="176"/>
      <c r="E91" s="176"/>
      <c r="F91" s="176"/>
    </row>
    <row r="92" spans="1:6" ht="12.75">
      <c r="A92" s="176"/>
      <c r="B92" s="176"/>
      <c r="C92" s="176"/>
      <c r="D92" s="176"/>
      <c r="E92" s="176"/>
      <c r="F92" s="176"/>
    </row>
    <row r="93" spans="1:6" ht="12.75">
      <c r="A93" s="176"/>
      <c r="B93" s="176"/>
      <c r="C93" s="176"/>
      <c r="D93" s="176"/>
      <c r="E93" s="176"/>
      <c r="F93" s="176"/>
    </row>
    <row r="94" spans="1:6" ht="12.75">
      <c r="A94" s="176"/>
      <c r="B94" s="176"/>
      <c r="C94" s="176"/>
      <c r="D94" s="176"/>
      <c r="E94" s="176"/>
      <c r="F94" s="176"/>
    </row>
    <row r="95" spans="1:6" ht="12.75">
      <c r="A95" s="176"/>
      <c r="B95" s="176"/>
      <c r="C95" s="176"/>
      <c r="D95" s="176"/>
      <c r="E95" s="176"/>
      <c r="F95" s="176"/>
    </row>
    <row r="96" spans="1:6" ht="12.75">
      <c r="A96" s="176"/>
      <c r="B96" s="176"/>
      <c r="C96" s="176"/>
      <c r="D96" s="176"/>
      <c r="E96" s="176"/>
      <c r="F96" s="176"/>
    </row>
    <row r="97" spans="1:6" ht="12.75">
      <c r="A97" s="176"/>
      <c r="B97" s="176"/>
      <c r="C97" s="176"/>
      <c r="D97" s="176"/>
      <c r="E97" s="176"/>
      <c r="F97" s="176"/>
    </row>
    <row r="98" spans="1:6" ht="12.75">
      <c r="A98" s="176"/>
      <c r="B98" s="176"/>
      <c r="C98" s="176"/>
      <c r="D98" s="176"/>
      <c r="E98" s="176"/>
      <c r="F98" s="176"/>
    </row>
    <row r="99" spans="1:6" ht="12.75">
      <c r="A99" s="176"/>
      <c r="B99" s="176"/>
      <c r="C99" s="176"/>
      <c r="D99" s="176"/>
      <c r="E99" s="176"/>
      <c r="F99" s="176"/>
    </row>
    <row r="100" spans="1:6" ht="12.75">
      <c r="A100" s="176"/>
      <c r="B100" s="176"/>
      <c r="C100" s="176"/>
      <c r="D100" s="176"/>
      <c r="E100" s="176"/>
      <c r="F100" s="176"/>
    </row>
    <row r="101" spans="1:6" ht="12.75">
      <c r="A101" s="176"/>
      <c r="B101" s="176"/>
      <c r="C101" s="176"/>
      <c r="D101" s="176"/>
      <c r="E101" s="176"/>
      <c r="F101" s="176"/>
    </row>
    <row r="102" spans="1:6" ht="12.75">
      <c r="A102" s="176"/>
      <c r="B102" s="176"/>
      <c r="C102" s="176"/>
      <c r="D102" s="176"/>
      <c r="E102" s="176"/>
      <c r="F102" s="176"/>
    </row>
    <row r="103" spans="1:6" ht="12.75">
      <c r="A103" s="176"/>
      <c r="B103" s="176"/>
      <c r="C103" s="176"/>
      <c r="D103" s="176"/>
      <c r="E103" s="176"/>
      <c r="F103" s="176"/>
    </row>
    <row r="104" spans="1:6" ht="12.75">
      <c r="A104" s="176"/>
      <c r="B104" s="176"/>
      <c r="C104" s="176"/>
      <c r="D104" s="176"/>
      <c r="E104" s="176"/>
      <c r="F104" s="176"/>
    </row>
    <row r="105" spans="1:6" ht="12.75">
      <c r="A105" s="176"/>
      <c r="B105" s="176"/>
      <c r="C105" s="176"/>
      <c r="D105" s="176"/>
      <c r="E105" s="176"/>
      <c r="F105" s="176"/>
    </row>
    <row r="106" spans="1:6" ht="12.75">
      <c r="A106" s="176"/>
      <c r="B106" s="176"/>
      <c r="C106" s="176"/>
      <c r="D106" s="176"/>
      <c r="E106" s="176"/>
      <c r="F106" s="176"/>
    </row>
    <row r="107" spans="1:6" ht="12.75">
      <c r="A107" s="176"/>
      <c r="B107" s="176"/>
      <c r="C107" s="176"/>
      <c r="D107" s="176"/>
      <c r="E107" s="176"/>
      <c r="F107" s="176"/>
    </row>
    <row r="108" spans="1:6" ht="12.75">
      <c r="A108" s="176"/>
      <c r="B108" s="176"/>
      <c r="C108" s="176"/>
      <c r="D108" s="176"/>
      <c r="E108" s="176"/>
      <c r="F108" s="176"/>
    </row>
    <row r="109" spans="1:6" ht="12.75">
      <c r="A109" s="176"/>
      <c r="B109" s="176"/>
      <c r="C109" s="176"/>
      <c r="D109" s="176"/>
      <c r="E109" s="176"/>
      <c r="F109" s="176"/>
    </row>
    <row r="110" spans="1:6" ht="12.75">
      <c r="A110" s="176"/>
      <c r="B110" s="176"/>
      <c r="C110" s="176"/>
      <c r="D110" s="176"/>
      <c r="E110" s="176"/>
      <c r="F110" s="176"/>
    </row>
    <row r="111" spans="1:6" ht="12.75">
      <c r="A111" s="176"/>
      <c r="B111" s="176"/>
      <c r="C111" s="176"/>
      <c r="D111" s="176"/>
      <c r="E111" s="176"/>
      <c r="F111" s="176"/>
    </row>
    <row r="112" spans="1:6" ht="12.75">
      <c r="A112" s="176"/>
      <c r="B112" s="176"/>
      <c r="C112" s="176"/>
      <c r="D112" s="176"/>
      <c r="E112" s="176"/>
      <c r="F112" s="176"/>
    </row>
    <row r="113" spans="1:6" ht="12.75">
      <c r="A113" s="176"/>
      <c r="B113" s="176"/>
      <c r="C113" s="176"/>
      <c r="D113" s="176"/>
      <c r="E113" s="176"/>
      <c r="F113" s="176"/>
    </row>
    <row r="114" spans="1:6" ht="12.75">
      <c r="A114" s="176"/>
      <c r="B114" s="176"/>
      <c r="C114" s="176"/>
      <c r="D114" s="176"/>
      <c r="E114" s="176"/>
      <c r="F114" s="176"/>
    </row>
    <row r="115" spans="1:6" ht="12.75">
      <c r="A115" s="176"/>
      <c r="B115" s="176"/>
      <c r="C115" s="176"/>
      <c r="D115" s="176"/>
      <c r="E115" s="176"/>
      <c r="F115" s="176"/>
    </row>
    <row r="116" spans="1:6" ht="12.75">
      <c r="A116" s="176"/>
      <c r="B116" s="176"/>
      <c r="C116" s="176"/>
      <c r="D116" s="176"/>
      <c r="E116" s="176"/>
      <c r="F116" s="176"/>
    </row>
    <row r="117" spans="1:6" ht="12.75">
      <c r="A117" s="176"/>
      <c r="B117" s="176"/>
      <c r="C117" s="176"/>
      <c r="D117" s="176"/>
      <c r="E117" s="176"/>
      <c r="F117" s="176"/>
    </row>
    <row r="118" spans="1:6" ht="12.75">
      <c r="A118" s="176"/>
      <c r="B118" s="176"/>
      <c r="C118" s="176"/>
      <c r="D118" s="176"/>
      <c r="E118" s="176"/>
      <c r="F118" s="176"/>
    </row>
    <row r="119" spans="1:6" ht="12.75">
      <c r="A119" s="176"/>
      <c r="B119" s="176"/>
      <c r="C119" s="176"/>
      <c r="D119" s="176"/>
      <c r="E119" s="176"/>
      <c r="F119" s="176"/>
    </row>
    <row r="120" spans="1:6" ht="12.75">
      <c r="A120" s="176"/>
      <c r="B120" s="176"/>
      <c r="C120" s="176"/>
      <c r="D120" s="176"/>
      <c r="E120" s="176"/>
      <c r="F120" s="176"/>
    </row>
    <row r="121" spans="1:6" ht="12.75">
      <c r="A121" s="176"/>
      <c r="B121" s="176"/>
      <c r="C121" s="176"/>
      <c r="D121" s="176"/>
      <c r="E121" s="176"/>
      <c r="F121" s="176"/>
    </row>
    <row r="122" spans="1:6" ht="12.75">
      <c r="A122" s="176"/>
      <c r="B122" s="176"/>
      <c r="C122" s="176"/>
      <c r="D122" s="176"/>
      <c r="E122" s="176"/>
      <c r="F122" s="176"/>
    </row>
    <row r="123" spans="1:6" ht="12.75">
      <c r="A123" s="176"/>
      <c r="B123" s="176"/>
      <c r="C123" s="176"/>
      <c r="D123" s="176"/>
      <c r="E123" s="176"/>
      <c r="F123" s="176"/>
    </row>
    <row r="124" ht="12.75">
      <c r="A124" s="176"/>
    </row>
  </sheetData>
  <sheetProtection/>
  <mergeCells count="1">
    <mergeCell ref="A2:C2"/>
  </mergeCells>
  <hyperlinks>
    <hyperlink ref="A10" location="'2'!A1" display="Správní poplatky"/>
  </hyperlinks>
  <printOptions/>
  <pageMargins left="0.7874015748031497" right="0.7874015748031497" top="0.5905511811023623" bottom="0.7874015748031497" header="0.5118110236220472" footer="0.5118110236220472"/>
  <pageSetup firstPageNumber="3" useFirstPageNumber="1" horizontalDpi="600" verticalDpi="600" orientation="portrait" paperSize="9" r:id="rId1"/>
  <headerFooter alignWithMargins="0">
    <oddFooter>&amp;L&amp;A&amp;R&amp;P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M25"/>
  <sheetViews>
    <sheetView zoomScalePageLayoutView="0" workbookViewId="0" topLeftCell="A1">
      <selection activeCell="O77" sqref="O77"/>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32.00390625" style="0" customWidth="1"/>
    <col min="7" max="8" width="11.875" style="0" customWidth="1"/>
    <col min="9" max="9" width="18.125" style="0" customWidth="1"/>
  </cols>
  <sheetData>
    <row r="1" ht="13.5" thickBot="1">
      <c r="A1" s="1" t="s">
        <v>266</v>
      </c>
    </row>
    <row r="2" spans="1:11" ht="14.25" customHeight="1" thickBot="1">
      <c r="A2" s="9" t="s">
        <v>229</v>
      </c>
      <c r="B2" s="8" t="s">
        <v>230</v>
      </c>
      <c r="C2" s="4" t="s">
        <v>36</v>
      </c>
      <c r="D2" s="4" t="s">
        <v>276</v>
      </c>
      <c r="E2" s="4" t="s">
        <v>277</v>
      </c>
      <c r="F2" s="26" t="s">
        <v>278</v>
      </c>
      <c r="G2" s="19" t="s">
        <v>247</v>
      </c>
      <c r="H2" s="19" t="s">
        <v>248</v>
      </c>
      <c r="I2" s="19" t="s">
        <v>249</v>
      </c>
      <c r="J2" s="206" t="s">
        <v>250</v>
      </c>
      <c r="K2" s="206" t="s">
        <v>251</v>
      </c>
    </row>
    <row r="3" spans="1:11" ht="13.5" thickBot="1">
      <c r="A3" s="6">
        <v>970</v>
      </c>
      <c r="B3" s="6">
        <v>6171</v>
      </c>
      <c r="C3" s="6">
        <v>5169</v>
      </c>
      <c r="D3" s="6">
        <v>70</v>
      </c>
      <c r="E3" s="6">
        <v>0</v>
      </c>
      <c r="F3" s="6" t="s">
        <v>26</v>
      </c>
      <c r="G3" s="61">
        <v>275.3</v>
      </c>
      <c r="H3" s="61">
        <v>275.3</v>
      </c>
      <c r="I3" s="61">
        <v>9.38</v>
      </c>
      <c r="J3" s="233">
        <f>I3/G3%</f>
        <v>3.4071921540138033</v>
      </c>
      <c r="K3" s="233">
        <f>I3/H3%</f>
        <v>3.4071921540138033</v>
      </c>
    </row>
    <row r="4" spans="1:13" ht="13.5" thickBot="1">
      <c r="A4" s="9" t="s">
        <v>283</v>
      </c>
      <c r="B4" s="10"/>
      <c r="C4" s="10"/>
      <c r="D4" s="10"/>
      <c r="E4" s="10"/>
      <c r="F4" s="14"/>
      <c r="G4" s="63">
        <f>G3</f>
        <v>275.3</v>
      </c>
      <c r="H4" s="63">
        <f>H3</f>
        <v>275.3</v>
      </c>
      <c r="I4" s="63">
        <f>I3</f>
        <v>9.38</v>
      </c>
      <c r="J4" s="241">
        <f>I4/G4%</f>
        <v>3.4071921540138033</v>
      </c>
      <c r="K4" s="242">
        <f>I4/H4%</f>
        <v>3.4071921540138033</v>
      </c>
      <c r="M4" s="21"/>
    </row>
    <row r="5" spans="1:13" ht="12.75">
      <c r="A5" s="13"/>
      <c r="B5" s="15"/>
      <c r="C5" s="15"/>
      <c r="D5" s="15"/>
      <c r="E5" s="15"/>
      <c r="F5" s="15"/>
      <c r="G5" s="65"/>
      <c r="H5" s="65"/>
      <c r="I5" s="65"/>
      <c r="J5" s="268"/>
      <c r="K5" s="268"/>
      <c r="M5" s="21"/>
    </row>
    <row r="6" spans="1:11" ht="12.75">
      <c r="A6" s="46" t="s">
        <v>441</v>
      </c>
      <c r="B6" s="23"/>
      <c r="C6" s="23"/>
      <c r="D6" s="23"/>
      <c r="E6" s="23"/>
      <c r="F6" s="23"/>
      <c r="G6" s="65"/>
      <c r="H6" s="65"/>
      <c r="I6" s="65"/>
      <c r="J6" s="21"/>
      <c r="K6" s="21"/>
    </row>
    <row r="7" spans="1:11" ht="17.25" customHeight="1">
      <c r="A7" s="744" t="s">
        <v>747</v>
      </c>
      <c r="B7" s="745"/>
      <c r="C7" s="745"/>
      <c r="D7" s="745"/>
      <c r="E7" s="745"/>
      <c r="F7" s="745"/>
      <c r="G7" s="745"/>
      <c r="H7" s="735"/>
      <c r="I7" s="735"/>
      <c r="J7" s="735"/>
      <c r="K7" s="735"/>
    </row>
    <row r="8" spans="1:11" ht="15" customHeight="1">
      <c r="A8" s="21"/>
      <c r="B8" s="21"/>
      <c r="C8" s="21"/>
      <c r="D8" s="21"/>
      <c r="E8" s="21"/>
      <c r="F8" s="21"/>
      <c r="G8" s="21"/>
      <c r="H8" s="21"/>
      <c r="I8" s="21"/>
      <c r="J8" s="21"/>
      <c r="K8" s="21"/>
    </row>
    <row r="9" spans="1:11" ht="12.75">
      <c r="A9" s="21"/>
      <c r="B9" s="21"/>
      <c r="C9" s="21"/>
      <c r="D9" s="21"/>
      <c r="E9" s="21"/>
      <c r="F9" s="21"/>
      <c r="G9" s="23"/>
      <c r="H9" s="21"/>
      <c r="I9" s="21"/>
      <c r="J9" s="21"/>
      <c r="K9" s="21"/>
    </row>
    <row r="10" spans="1:11" ht="12.75">
      <c r="A10" s="21"/>
      <c r="B10" s="21"/>
      <c r="C10" s="21"/>
      <c r="D10" s="21"/>
      <c r="E10" s="21"/>
      <c r="F10" s="21"/>
      <c r="G10" s="21"/>
      <c r="H10" s="21"/>
      <c r="I10" s="21"/>
      <c r="J10" s="21"/>
      <c r="K10" s="21"/>
    </row>
    <row r="25" spans="2:4" ht="12.75">
      <c r="B25" s="761"/>
      <c r="C25" s="761"/>
      <c r="D25" s="761"/>
    </row>
  </sheetData>
  <sheetProtection/>
  <mergeCells count="2">
    <mergeCell ref="B25:D25"/>
    <mergeCell ref="A7:K7"/>
  </mergeCells>
  <printOptions/>
  <pageMargins left="0.7874015748031497" right="0.7874015748031497" top="0.5905511811023623" bottom="0.7874015748031497" header="0.5118110236220472" footer="0.5118110236220472"/>
  <pageSetup fitToHeight="1" fitToWidth="1" horizontalDpi="600" verticalDpi="600" orientation="landscape" paperSize="9" r:id="rId1"/>
  <headerFooter alignWithMargins="0">
    <oddFooter>&amp;L&amp;A&amp;R&amp;P</oddFooter>
  </headerFooter>
</worksheet>
</file>

<file path=xl/worksheets/sheet31.xml><?xml version="1.0" encoding="utf-8"?>
<worksheet xmlns="http://schemas.openxmlformats.org/spreadsheetml/2006/main" xmlns:r="http://schemas.openxmlformats.org/officeDocument/2006/relationships">
  <dimension ref="A1:M26"/>
  <sheetViews>
    <sheetView zoomScalePageLayoutView="0" workbookViewId="0" topLeftCell="A1">
      <selection activeCell="N8" sqref="N8"/>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30.50390625" style="0" customWidth="1"/>
    <col min="7" max="7" width="13.625" style="0" customWidth="1"/>
    <col min="8" max="8" width="11.50390625" style="0" customWidth="1"/>
    <col min="9" max="9" width="18.125" style="0" customWidth="1"/>
  </cols>
  <sheetData>
    <row r="1" ht="13.5" thickBot="1">
      <c r="A1" s="1" t="s">
        <v>193</v>
      </c>
    </row>
    <row r="2" spans="1:11" ht="14.25" customHeight="1" thickBot="1">
      <c r="A2" s="9" t="s">
        <v>229</v>
      </c>
      <c r="B2" s="8" t="s">
        <v>230</v>
      </c>
      <c r="C2" s="4" t="s">
        <v>36</v>
      </c>
      <c r="D2" s="4" t="s">
        <v>276</v>
      </c>
      <c r="E2" s="4" t="s">
        <v>277</v>
      </c>
      <c r="F2" s="26" t="s">
        <v>278</v>
      </c>
      <c r="G2" s="19" t="s">
        <v>247</v>
      </c>
      <c r="H2" s="19" t="s">
        <v>248</v>
      </c>
      <c r="I2" s="19" t="s">
        <v>249</v>
      </c>
      <c r="J2" s="206" t="s">
        <v>250</v>
      </c>
      <c r="K2" s="206" t="s">
        <v>251</v>
      </c>
    </row>
    <row r="3" spans="1:11" ht="14.25" customHeight="1">
      <c r="A3" s="6">
        <v>301</v>
      </c>
      <c r="B3" s="6">
        <v>2212</v>
      </c>
      <c r="C3" s="6">
        <v>5169</v>
      </c>
      <c r="D3" s="6">
        <v>1</v>
      </c>
      <c r="E3" s="6">
        <v>0</v>
      </c>
      <c r="F3" s="6" t="s">
        <v>212</v>
      </c>
      <c r="G3" s="71">
        <v>0</v>
      </c>
      <c r="H3" s="71">
        <v>50</v>
      </c>
      <c r="I3" s="71">
        <v>2.66</v>
      </c>
      <c r="J3" s="247">
        <v>0</v>
      </c>
      <c r="K3" s="85">
        <f>I3/H3%</f>
        <v>5.32</v>
      </c>
    </row>
    <row r="4" spans="1:11" ht="13.5" thickBot="1">
      <c r="A4" s="6">
        <v>301</v>
      </c>
      <c r="B4" s="6">
        <v>2212</v>
      </c>
      <c r="C4" s="6">
        <v>5901</v>
      </c>
      <c r="D4" s="6">
        <v>1</v>
      </c>
      <c r="E4" s="6">
        <v>0</v>
      </c>
      <c r="F4" s="6" t="s">
        <v>212</v>
      </c>
      <c r="G4" s="71">
        <v>600</v>
      </c>
      <c r="H4" s="71">
        <v>550</v>
      </c>
      <c r="I4" s="71">
        <v>0</v>
      </c>
      <c r="J4" s="247">
        <f>I4/G4%</f>
        <v>0</v>
      </c>
      <c r="K4" s="247">
        <v>0</v>
      </c>
    </row>
    <row r="5" spans="1:13" ht="13.5" thickBot="1">
      <c r="A5" s="9" t="s">
        <v>283</v>
      </c>
      <c r="B5" s="10"/>
      <c r="C5" s="10"/>
      <c r="D5" s="10"/>
      <c r="E5" s="10"/>
      <c r="F5" s="14"/>
      <c r="G5" s="63">
        <f>G4</f>
        <v>600</v>
      </c>
      <c r="H5" s="63">
        <f>H3+H4</f>
        <v>600</v>
      </c>
      <c r="I5" s="63">
        <f>I3+I4</f>
        <v>2.66</v>
      </c>
      <c r="J5" s="241">
        <f>I5/G5%</f>
        <v>0.44333333333333336</v>
      </c>
      <c r="K5" s="242">
        <f>I5/H5%</f>
        <v>0.44333333333333336</v>
      </c>
      <c r="M5" s="21"/>
    </row>
    <row r="6" spans="1:13" ht="12.75">
      <c r="A6" s="13"/>
      <c r="B6" s="15"/>
      <c r="C6" s="15"/>
      <c r="D6" s="15"/>
      <c r="E6" s="15"/>
      <c r="F6" s="15"/>
      <c r="G6" s="65"/>
      <c r="H6" s="65"/>
      <c r="I6" s="65"/>
      <c r="J6" s="268"/>
      <c r="K6" s="268"/>
      <c r="M6" s="21"/>
    </row>
    <row r="7" spans="1:11" ht="12.75">
      <c r="A7" s="46" t="s">
        <v>442</v>
      </c>
      <c r="B7" s="23"/>
      <c r="C7" s="23"/>
      <c r="D7" s="23"/>
      <c r="E7" s="23"/>
      <c r="F7" s="23"/>
      <c r="G7" s="65"/>
      <c r="H7" s="65"/>
      <c r="I7" s="65"/>
      <c r="J7" s="21"/>
      <c r="K7" s="21"/>
    </row>
    <row r="8" spans="1:13" ht="45" customHeight="1">
      <c r="A8" s="744" t="s">
        <v>941</v>
      </c>
      <c r="B8" s="745"/>
      <c r="C8" s="745"/>
      <c r="D8" s="745"/>
      <c r="E8" s="745"/>
      <c r="F8" s="745"/>
      <c r="G8" s="745"/>
      <c r="H8" s="735"/>
      <c r="I8" s="735"/>
      <c r="J8" s="735"/>
      <c r="K8" s="735"/>
      <c r="M8" s="21"/>
    </row>
    <row r="9" spans="1:11" ht="15" customHeight="1">
      <c r="A9" s="21"/>
      <c r="B9" s="21"/>
      <c r="C9" s="21"/>
      <c r="D9" s="21"/>
      <c r="E9" s="21"/>
      <c r="F9" s="21"/>
      <c r="G9" s="21"/>
      <c r="H9" s="21"/>
      <c r="I9" s="21"/>
      <c r="J9" s="21"/>
      <c r="K9" s="21"/>
    </row>
    <row r="10" spans="1:11" ht="12.75">
      <c r="A10" s="21"/>
      <c r="B10" s="21"/>
      <c r="C10" s="21"/>
      <c r="D10" s="21"/>
      <c r="E10" s="21"/>
      <c r="F10" s="21"/>
      <c r="G10" s="21"/>
      <c r="H10" s="21"/>
      <c r="I10" s="21"/>
      <c r="J10" s="21"/>
      <c r="K10" s="21"/>
    </row>
    <row r="26" spans="2:4" ht="12.75">
      <c r="B26" s="761"/>
      <c r="C26" s="761"/>
      <c r="D26" s="761"/>
    </row>
  </sheetData>
  <sheetProtection/>
  <mergeCells count="2">
    <mergeCell ref="B26:D26"/>
    <mergeCell ref="A8:K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2.xml><?xml version="1.0" encoding="utf-8"?>
<worksheet xmlns="http://schemas.openxmlformats.org/spreadsheetml/2006/main" xmlns:r="http://schemas.openxmlformats.org/officeDocument/2006/relationships">
  <dimension ref="A1:M63"/>
  <sheetViews>
    <sheetView workbookViewId="0" topLeftCell="A10">
      <selection activeCell="L20" sqref="L20"/>
    </sheetView>
  </sheetViews>
  <sheetFormatPr defaultColWidth="9.00390625" defaultRowHeight="12.75"/>
  <cols>
    <col min="1" max="1" width="5.375" style="0" customWidth="1"/>
    <col min="2" max="2" width="6.50390625" style="0" customWidth="1"/>
    <col min="3" max="3" width="6.625" style="0" customWidth="1"/>
    <col min="4" max="4" width="8.375" style="0" customWidth="1"/>
    <col min="5" max="5" width="10.50390625" style="0" customWidth="1"/>
    <col min="6" max="6" width="34.875" style="0" customWidth="1"/>
    <col min="7" max="7" width="12.125" style="0" customWidth="1"/>
    <col min="8" max="8" width="11.625" style="0" customWidth="1"/>
    <col min="9" max="9" width="16.625" style="0" customWidth="1"/>
  </cols>
  <sheetData>
    <row r="1" spans="1:3" ht="13.5" thickBot="1">
      <c r="A1" s="40" t="s">
        <v>155</v>
      </c>
      <c r="B1" s="41"/>
      <c r="C1" s="41"/>
    </row>
    <row r="2" spans="1:11" ht="14.25" customHeight="1" thickBot="1">
      <c r="A2" s="431" t="s">
        <v>229</v>
      </c>
      <c r="B2" s="321" t="s">
        <v>230</v>
      </c>
      <c r="C2" s="322" t="s">
        <v>36</v>
      </c>
      <c r="D2" s="322" t="s">
        <v>276</v>
      </c>
      <c r="E2" s="322" t="s">
        <v>277</v>
      </c>
      <c r="F2" s="429" t="s">
        <v>278</v>
      </c>
      <c r="G2" s="387" t="s">
        <v>247</v>
      </c>
      <c r="H2" s="387" t="s">
        <v>248</v>
      </c>
      <c r="I2" s="387" t="s">
        <v>249</v>
      </c>
      <c r="J2" s="388" t="s">
        <v>250</v>
      </c>
      <c r="K2" s="388" t="s">
        <v>251</v>
      </c>
    </row>
    <row r="3" spans="1:11" ht="14.25" customHeight="1">
      <c r="A3" s="100">
        <v>450</v>
      </c>
      <c r="B3" s="100">
        <v>3111</v>
      </c>
      <c r="C3" s="100">
        <v>5137</v>
      </c>
      <c r="D3" s="100">
        <v>50</v>
      </c>
      <c r="E3" s="100">
        <v>0</v>
      </c>
      <c r="F3" s="2" t="s">
        <v>62</v>
      </c>
      <c r="G3" s="66">
        <v>0</v>
      </c>
      <c r="H3" s="66">
        <v>34.5</v>
      </c>
      <c r="I3" s="66">
        <v>28.49</v>
      </c>
      <c r="J3" s="497">
        <v>0</v>
      </c>
      <c r="K3" s="74">
        <f>I3/H3%</f>
        <v>82.57971014492753</v>
      </c>
    </row>
    <row r="4" spans="1:13" s="11" customFormat="1" ht="12.75">
      <c r="A4" s="100">
        <v>450</v>
      </c>
      <c r="B4" s="100">
        <v>3111</v>
      </c>
      <c r="C4" s="100">
        <v>5141</v>
      </c>
      <c r="D4" s="100">
        <v>50</v>
      </c>
      <c r="E4" s="100">
        <v>0</v>
      </c>
      <c r="F4" s="89" t="s">
        <v>231</v>
      </c>
      <c r="G4" s="66">
        <v>139.6</v>
      </c>
      <c r="H4" s="66">
        <v>139.6</v>
      </c>
      <c r="I4" s="66">
        <v>139.59</v>
      </c>
      <c r="J4" s="497">
        <f aca="true" t="shared" si="0" ref="J4:J32">I4/G4%</f>
        <v>99.99283667621778</v>
      </c>
      <c r="K4" s="74">
        <f aca="true" t="shared" si="1" ref="K4:K32">I4/H4%</f>
        <v>99.99283667621778</v>
      </c>
      <c r="M4"/>
    </row>
    <row r="5" spans="1:13" s="11" customFormat="1" ht="12.75">
      <c r="A5" s="100">
        <v>450</v>
      </c>
      <c r="B5" s="100">
        <v>3111</v>
      </c>
      <c r="C5" s="100">
        <v>5151</v>
      </c>
      <c r="D5" s="100">
        <v>50</v>
      </c>
      <c r="E5" s="100">
        <v>0</v>
      </c>
      <c r="F5" s="2" t="s">
        <v>116</v>
      </c>
      <c r="G5" s="66">
        <v>0</v>
      </c>
      <c r="H5" s="66">
        <v>3.2</v>
      </c>
      <c r="I5" s="66">
        <v>0</v>
      </c>
      <c r="J5" s="497">
        <v>0</v>
      </c>
      <c r="K5" s="74">
        <f t="shared" si="1"/>
        <v>0</v>
      </c>
      <c r="M5"/>
    </row>
    <row r="6" spans="1:11" ht="12.75">
      <c r="A6" s="100">
        <v>450</v>
      </c>
      <c r="B6" s="24">
        <v>3111</v>
      </c>
      <c r="C6" s="24">
        <v>5164</v>
      </c>
      <c r="D6" s="100">
        <v>50</v>
      </c>
      <c r="E6" s="24">
        <v>0</v>
      </c>
      <c r="F6" s="24" t="s">
        <v>209</v>
      </c>
      <c r="G6" s="74">
        <v>220</v>
      </c>
      <c r="H6" s="74">
        <v>220</v>
      </c>
      <c r="I6" s="74">
        <v>187.84</v>
      </c>
      <c r="J6" s="443">
        <f t="shared" si="0"/>
        <v>85.38181818181818</v>
      </c>
      <c r="K6" s="74">
        <f t="shared" si="1"/>
        <v>85.38181818181818</v>
      </c>
    </row>
    <row r="7" spans="1:11" ht="12.75">
      <c r="A7" s="100">
        <v>450</v>
      </c>
      <c r="B7" s="24">
        <v>3111</v>
      </c>
      <c r="C7" s="24">
        <v>5166</v>
      </c>
      <c r="D7" s="100">
        <v>50</v>
      </c>
      <c r="E7" s="24">
        <v>0</v>
      </c>
      <c r="F7" s="24" t="s">
        <v>25</v>
      </c>
      <c r="G7" s="74">
        <v>267.9</v>
      </c>
      <c r="H7" s="74">
        <v>356</v>
      </c>
      <c r="I7" s="74">
        <v>313.92</v>
      </c>
      <c r="J7" s="443">
        <f t="shared" si="0"/>
        <v>117.17805151175813</v>
      </c>
      <c r="K7" s="74">
        <f t="shared" si="1"/>
        <v>88.17977528089888</v>
      </c>
    </row>
    <row r="8" spans="1:11" ht="12.75">
      <c r="A8" s="100">
        <v>450</v>
      </c>
      <c r="B8" s="24">
        <v>3111</v>
      </c>
      <c r="C8" s="24">
        <v>5169</v>
      </c>
      <c r="D8" s="100">
        <v>50</v>
      </c>
      <c r="E8" s="24">
        <v>0</v>
      </c>
      <c r="F8" s="24" t="s">
        <v>26</v>
      </c>
      <c r="G8" s="74">
        <v>1850</v>
      </c>
      <c r="H8" s="74">
        <v>2249.7</v>
      </c>
      <c r="I8" s="74">
        <v>2249.7</v>
      </c>
      <c r="J8" s="443">
        <f t="shared" si="0"/>
        <v>121.60540540540539</v>
      </c>
      <c r="K8" s="74">
        <f t="shared" si="1"/>
        <v>99.99999999999999</v>
      </c>
    </row>
    <row r="9" spans="1:11" ht="12.75">
      <c r="A9" s="100">
        <v>450</v>
      </c>
      <c r="B9" s="24">
        <v>3111</v>
      </c>
      <c r="C9" s="24">
        <v>5171</v>
      </c>
      <c r="D9" s="100">
        <v>50</v>
      </c>
      <c r="E9" s="24">
        <v>0</v>
      </c>
      <c r="F9" s="24" t="s">
        <v>15</v>
      </c>
      <c r="G9" s="74">
        <v>5050</v>
      </c>
      <c r="H9" s="74">
        <v>4654.6</v>
      </c>
      <c r="I9" s="74">
        <v>4195.05</v>
      </c>
      <c r="J9" s="443">
        <f t="shared" si="0"/>
        <v>83.07029702970297</v>
      </c>
      <c r="K9" s="74">
        <f t="shared" si="1"/>
        <v>90.12697116830661</v>
      </c>
    </row>
    <row r="10" spans="1:11" ht="12.75">
      <c r="A10" s="100">
        <v>450</v>
      </c>
      <c r="B10" s="24">
        <v>3113</v>
      </c>
      <c r="C10" s="24">
        <v>5136</v>
      </c>
      <c r="D10" s="100">
        <v>50</v>
      </c>
      <c r="E10" s="24">
        <v>0</v>
      </c>
      <c r="F10" s="89" t="s">
        <v>119</v>
      </c>
      <c r="G10" s="74">
        <v>230</v>
      </c>
      <c r="H10" s="74">
        <v>0</v>
      </c>
      <c r="I10" s="74">
        <v>0</v>
      </c>
      <c r="J10" s="443">
        <v>0</v>
      </c>
      <c r="K10" s="74">
        <v>0</v>
      </c>
    </row>
    <row r="11" spans="1:11" ht="12.75">
      <c r="A11" s="100">
        <v>450</v>
      </c>
      <c r="B11" s="24">
        <v>3113</v>
      </c>
      <c r="C11" s="24">
        <v>5164</v>
      </c>
      <c r="D11" s="100">
        <v>50</v>
      </c>
      <c r="E11" s="24">
        <v>0</v>
      </c>
      <c r="F11" s="24" t="s">
        <v>209</v>
      </c>
      <c r="G11" s="74">
        <v>85</v>
      </c>
      <c r="H11" s="74">
        <v>85</v>
      </c>
      <c r="I11" s="74">
        <v>23.93</v>
      </c>
      <c r="J11" s="443">
        <f t="shared" si="0"/>
        <v>28.152941176470588</v>
      </c>
      <c r="K11" s="74">
        <f t="shared" si="1"/>
        <v>28.152941176470588</v>
      </c>
    </row>
    <row r="12" spans="1:11" ht="12.75">
      <c r="A12" s="100">
        <v>450</v>
      </c>
      <c r="B12" s="24">
        <v>3113</v>
      </c>
      <c r="C12" s="24">
        <v>5166</v>
      </c>
      <c r="D12" s="100">
        <v>50</v>
      </c>
      <c r="E12" s="24">
        <v>0</v>
      </c>
      <c r="F12" s="24" t="s">
        <v>25</v>
      </c>
      <c r="G12" s="74">
        <v>596.5</v>
      </c>
      <c r="H12" s="74">
        <v>677.4</v>
      </c>
      <c r="I12" s="74">
        <v>655.47</v>
      </c>
      <c r="J12" s="443">
        <f t="shared" si="0"/>
        <v>109.88600167644594</v>
      </c>
      <c r="K12" s="74">
        <f t="shared" si="1"/>
        <v>96.76262178919399</v>
      </c>
    </row>
    <row r="13" spans="1:11" ht="12.75">
      <c r="A13" s="100">
        <v>450</v>
      </c>
      <c r="B13" s="24">
        <v>3113</v>
      </c>
      <c r="C13" s="24">
        <v>5169</v>
      </c>
      <c r="D13" s="100">
        <v>50</v>
      </c>
      <c r="E13" s="24">
        <v>0</v>
      </c>
      <c r="F13" s="24" t="s">
        <v>26</v>
      </c>
      <c r="G13" s="74">
        <v>1600</v>
      </c>
      <c r="H13" s="74">
        <v>1387.5</v>
      </c>
      <c r="I13" s="74">
        <v>1376.61</v>
      </c>
      <c r="J13" s="443">
        <f t="shared" si="0"/>
        <v>86.038125</v>
      </c>
      <c r="K13" s="74">
        <f t="shared" si="1"/>
        <v>99.21513513513513</v>
      </c>
    </row>
    <row r="14" spans="1:11" ht="12.75">
      <c r="A14" s="100">
        <v>450</v>
      </c>
      <c r="B14" s="24">
        <v>3113</v>
      </c>
      <c r="C14" s="24">
        <v>5169</v>
      </c>
      <c r="D14" s="100">
        <v>50</v>
      </c>
      <c r="E14" s="24">
        <v>98</v>
      </c>
      <c r="F14" s="24" t="s">
        <v>26</v>
      </c>
      <c r="G14" s="74">
        <v>0</v>
      </c>
      <c r="H14" s="74">
        <v>841.9</v>
      </c>
      <c r="I14" s="74">
        <v>841.9</v>
      </c>
      <c r="J14" s="443">
        <v>0</v>
      </c>
      <c r="K14" s="74">
        <f t="shared" si="1"/>
        <v>99.99999999999999</v>
      </c>
    </row>
    <row r="15" spans="1:11" ht="12.75">
      <c r="A15" s="100">
        <v>450</v>
      </c>
      <c r="B15" s="24">
        <v>3113</v>
      </c>
      <c r="C15" s="24">
        <v>5171</v>
      </c>
      <c r="D15" s="100">
        <v>50</v>
      </c>
      <c r="E15" s="24">
        <v>0</v>
      </c>
      <c r="F15" s="24" t="s">
        <v>15</v>
      </c>
      <c r="G15" s="74">
        <v>5911.2</v>
      </c>
      <c r="H15" s="74">
        <v>5098</v>
      </c>
      <c r="I15" s="74">
        <v>4892.94</v>
      </c>
      <c r="J15" s="443">
        <f t="shared" si="0"/>
        <v>82.77405602923264</v>
      </c>
      <c r="K15" s="74">
        <f t="shared" si="1"/>
        <v>95.9776382895253</v>
      </c>
    </row>
    <row r="16" spans="1:11" ht="12.75">
      <c r="A16" s="100">
        <v>450</v>
      </c>
      <c r="B16" s="24">
        <v>3119</v>
      </c>
      <c r="C16" s="24">
        <v>5136</v>
      </c>
      <c r="D16" s="100">
        <v>50</v>
      </c>
      <c r="E16" s="24">
        <v>0</v>
      </c>
      <c r="F16" s="24" t="s">
        <v>119</v>
      </c>
      <c r="G16" s="74">
        <v>0</v>
      </c>
      <c r="H16" s="74">
        <v>0.8</v>
      </c>
      <c r="I16" s="74">
        <v>0</v>
      </c>
      <c r="J16" s="443">
        <v>0</v>
      </c>
      <c r="K16" s="74">
        <v>0</v>
      </c>
    </row>
    <row r="17" spans="1:11" ht="12.75">
      <c r="A17" s="203">
        <v>450</v>
      </c>
      <c r="B17" s="24">
        <v>3119</v>
      </c>
      <c r="C17" s="24">
        <v>5149</v>
      </c>
      <c r="D17" s="203">
        <v>50</v>
      </c>
      <c r="E17" s="24">
        <v>0</v>
      </c>
      <c r="F17" s="24" t="s">
        <v>431</v>
      </c>
      <c r="G17" s="74">
        <v>1100</v>
      </c>
      <c r="H17" s="74">
        <v>579.7</v>
      </c>
      <c r="I17" s="74">
        <v>526.82</v>
      </c>
      <c r="J17" s="443">
        <f>I17/G17%</f>
        <v>47.89272727272728</v>
      </c>
      <c r="K17" s="74">
        <f t="shared" si="1"/>
        <v>90.8780403657064</v>
      </c>
    </row>
    <row r="18" spans="1:11" ht="12.75">
      <c r="A18" s="100">
        <v>450</v>
      </c>
      <c r="B18" s="24">
        <v>3119</v>
      </c>
      <c r="C18" s="24">
        <v>5164</v>
      </c>
      <c r="D18" s="100">
        <v>50</v>
      </c>
      <c r="E18" s="24">
        <v>0</v>
      </c>
      <c r="F18" s="24" t="s">
        <v>209</v>
      </c>
      <c r="G18" s="74">
        <v>30</v>
      </c>
      <c r="H18" s="74">
        <v>30</v>
      </c>
      <c r="I18" s="74">
        <v>0</v>
      </c>
      <c r="J18" s="443">
        <f t="shared" si="0"/>
        <v>0</v>
      </c>
      <c r="K18" s="74">
        <f t="shared" si="1"/>
        <v>0</v>
      </c>
    </row>
    <row r="19" spans="1:11" ht="12.75">
      <c r="A19" s="100">
        <v>450</v>
      </c>
      <c r="B19" s="24">
        <v>3119</v>
      </c>
      <c r="C19" s="24">
        <v>5166</v>
      </c>
      <c r="D19" s="100">
        <v>50</v>
      </c>
      <c r="E19" s="24">
        <v>0</v>
      </c>
      <c r="F19" s="24" t="s">
        <v>25</v>
      </c>
      <c r="G19" s="74">
        <v>18.3</v>
      </c>
      <c r="H19" s="74">
        <v>18.3</v>
      </c>
      <c r="I19" s="74">
        <v>18.21</v>
      </c>
      <c r="J19" s="443">
        <f t="shared" si="0"/>
        <v>99.50819672131148</v>
      </c>
      <c r="K19" s="74">
        <f t="shared" si="1"/>
        <v>99.50819672131148</v>
      </c>
    </row>
    <row r="20" spans="1:11" ht="12.75">
      <c r="A20" s="100">
        <v>450</v>
      </c>
      <c r="B20" s="24">
        <v>3119</v>
      </c>
      <c r="C20" s="24">
        <v>5167</v>
      </c>
      <c r="D20" s="100">
        <v>50</v>
      </c>
      <c r="E20" s="24">
        <v>98</v>
      </c>
      <c r="F20" s="24" t="s">
        <v>75</v>
      </c>
      <c r="G20" s="74">
        <v>0</v>
      </c>
      <c r="H20" s="74">
        <v>34.1</v>
      </c>
      <c r="I20" s="74">
        <v>0</v>
      </c>
      <c r="J20" s="443">
        <v>0</v>
      </c>
      <c r="K20" s="74">
        <v>0</v>
      </c>
    </row>
    <row r="21" spans="1:11" ht="12.75">
      <c r="A21" s="100">
        <v>450</v>
      </c>
      <c r="B21" s="24">
        <v>3119</v>
      </c>
      <c r="C21" s="24">
        <v>5168</v>
      </c>
      <c r="D21" s="100">
        <v>50</v>
      </c>
      <c r="E21" s="24">
        <v>12</v>
      </c>
      <c r="F21" s="2" t="s">
        <v>576</v>
      </c>
      <c r="G21" s="74">
        <v>250</v>
      </c>
      <c r="H21" s="74">
        <v>250</v>
      </c>
      <c r="I21" s="74">
        <v>248.05</v>
      </c>
      <c r="J21" s="443">
        <f>I21/G21%</f>
        <v>99.22</v>
      </c>
      <c r="K21" s="74">
        <f>I21/H21%</f>
        <v>99.22</v>
      </c>
    </row>
    <row r="22" spans="1:11" ht="12.75">
      <c r="A22" s="100">
        <v>450</v>
      </c>
      <c r="B22" s="24">
        <v>3119</v>
      </c>
      <c r="C22" s="24">
        <v>5169</v>
      </c>
      <c r="D22" s="100">
        <v>50</v>
      </c>
      <c r="E22" s="24">
        <v>0</v>
      </c>
      <c r="F22" s="24" t="s">
        <v>26</v>
      </c>
      <c r="G22" s="74">
        <v>400</v>
      </c>
      <c r="H22" s="74">
        <v>263.3</v>
      </c>
      <c r="I22" s="74">
        <v>248.1</v>
      </c>
      <c r="J22" s="443">
        <f t="shared" si="0"/>
        <v>62.025</v>
      </c>
      <c r="K22" s="74">
        <f t="shared" si="1"/>
        <v>94.22711735662742</v>
      </c>
    </row>
    <row r="23" spans="1:11" ht="12.75">
      <c r="A23" s="100">
        <v>450</v>
      </c>
      <c r="B23" s="24">
        <v>3119</v>
      </c>
      <c r="C23" s="24">
        <v>5171</v>
      </c>
      <c r="D23" s="100">
        <v>50</v>
      </c>
      <c r="E23" s="24">
        <v>0</v>
      </c>
      <c r="F23" s="24" t="s">
        <v>15</v>
      </c>
      <c r="G23" s="74">
        <v>200</v>
      </c>
      <c r="H23" s="74">
        <v>216.3</v>
      </c>
      <c r="I23" s="74">
        <v>211.95</v>
      </c>
      <c r="J23" s="443">
        <f t="shared" si="0"/>
        <v>105.975</v>
      </c>
      <c r="K23" s="74">
        <f t="shared" si="1"/>
        <v>97.9889042995839</v>
      </c>
    </row>
    <row r="24" spans="1:11" ht="12.75">
      <c r="A24" s="100">
        <v>450</v>
      </c>
      <c r="B24" s="35">
        <v>3119</v>
      </c>
      <c r="C24" s="35">
        <v>5175</v>
      </c>
      <c r="D24" s="100">
        <v>50</v>
      </c>
      <c r="E24" s="35">
        <v>0</v>
      </c>
      <c r="F24" s="35" t="s">
        <v>216</v>
      </c>
      <c r="G24" s="74">
        <v>55</v>
      </c>
      <c r="H24" s="74">
        <v>50</v>
      </c>
      <c r="I24" s="74">
        <v>0</v>
      </c>
      <c r="J24" s="443">
        <f t="shared" si="0"/>
        <v>0</v>
      </c>
      <c r="K24" s="74">
        <f t="shared" si="1"/>
        <v>0</v>
      </c>
    </row>
    <row r="25" spans="1:11" ht="12.75">
      <c r="A25" s="100">
        <v>450</v>
      </c>
      <c r="B25" s="35">
        <v>3119</v>
      </c>
      <c r="C25" s="35">
        <v>5194</v>
      </c>
      <c r="D25" s="100">
        <v>50</v>
      </c>
      <c r="E25" s="35">
        <v>0</v>
      </c>
      <c r="F25" s="35" t="s">
        <v>217</v>
      </c>
      <c r="G25" s="74">
        <v>30</v>
      </c>
      <c r="H25" s="74">
        <v>30</v>
      </c>
      <c r="I25" s="74">
        <v>27.88</v>
      </c>
      <c r="J25" s="443">
        <f t="shared" si="0"/>
        <v>92.93333333333334</v>
      </c>
      <c r="K25" s="74">
        <f t="shared" si="1"/>
        <v>92.93333333333334</v>
      </c>
    </row>
    <row r="26" spans="1:11" ht="12.75">
      <c r="A26" s="100">
        <v>450</v>
      </c>
      <c r="B26" s="35">
        <v>3119</v>
      </c>
      <c r="C26" s="35">
        <v>5362</v>
      </c>
      <c r="D26" s="100">
        <v>50</v>
      </c>
      <c r="E26" s="35">
        <v>0</v>
      </c>
      <c r="F26" s="35" t="s">
        <v>236</v>
      </c>
      <c r="G26" s="74">
        <v>6.5</v>
      </c>
      <c r="H26" s="74">
        <v>6.5</v>
      </c>
      <c r="I26" s="74">
        <v>5.99</v>
      </c>
      <c r="J26" s="443">
        <f t="shared" si="0"/>
        <v>92.15384615384616</v>
      </c>
      <c r="K26" s="74">
        <f t="shared" si="1"/>
        <v>92.15384615384616</v>
      </c>
    </row>
    <row r="27" spans="1:11" ht="12.75">
      <c r="A27" s="18">
        <v>450</v>
      </c>
      <c r="B27" s="6">
        <v>3119</v>
      </c>
      <c r="C27" s="35">
        <v>5492</v>
      </c>
      <c r="D27" s="18">
        <v>50</v>
      </c>
      <c r="E27" s="6">
        <v>0</v>
      </c>
      <c r="F27" s="6" t="s">
        <v>351</v>
      </c>
      <c r="G27" s="61">
        <v>160</v>
      </c>
      <c r="H27" s="61">
        <v>8.5</v>
      </c>
      <c r="I27" s="61">
        <v>0</v>
      </c>
      <c r="J27" s="296">
        <v>0</v>
      </c>
      <c r="K27" s="245">
        <f t="shared" si="1"/>
        <v>0</v>
      </c>
    </row>
    <row r="28" spans="1:11" ht="12.75">
      <c r="A28" s="17">
        <v>450</v>
      </c>
      <c r="B28" s="6">
        <v>3119</v>
      </c>
      <c r="C28" s="35">
        <v>5901</v>
      </c>
      <c r="D28" s="17">
        <v>50</v>
      </c>
      <c r="E28" s="6">
        <v>0</v>
      </c>
      <c r="F28" s="6" t="s">
        <v>212</v>
      </c>
      <c r="G28" s="61">
        <v>170</v>
      </c>
      <c r="H28" s="61">
        <v>1.1</v>
      </c>
      <c r="I28" s="61">
        <v>0</v>
      </c>
      <c r="J28" s="296">
        <v>0</v>
      </c>
      <c r="K28" s="245">
        <v>0</v>
      </c>
    </row>
    <row r="29" spans="1:11" ht="12.75">
      <c r="A29" s="17">
        <v>450</v>
      </c>
      <c r="B29" s="2">
        <v>3141</v>
      </c>
      <c r="C29" s="24">
        <v>5169</v>
      </c>
      <c r="D29" s="17">
        <v>50</v>
      </c>
      <c r="E29" s="2">
        <v>0</v>
      </c>
      <c r="F29" s="2" t="s">
        <v>26</v>
      </c>
      <c r="G29" s="61">
        <v>370</v>
      </c>
      <c r="H29" s="61">
        <v>370</v>
      </c>
      <c r="I29" s="61">
        <v>232.66</v>
      </c>
      <c r="J29" s="296">
        <f t="shared" si="0"/>
        <v>62.88108108108108</v>
      </c>
      <c r="K29" s="245">
        <f t="shared" si="1"/>
        <v>62.88108108108108</v>
      </c>
    </row>
    <row r="30" spans="1:11" ht="12.75">
      <c r="A30" s="18">
        <v>450</v>
      </c>
      <c r="B30" s="2">
        <v>3141</v>
      </c>
      <c r="C30" s="2">
        <v>5171</v>
      </c>
      <c r="D30" s="18">
        <v>50</v>
      </c>
      <c r="E30" s="2">
        <v>0</v>
      </c>
      <c r="F30" s="2" t="s">
        <v>15</v>
      </c>
      <c r="G30" s="61">
        <v>1800</v>
      </c>
      <c r="H30" s="61">
        <v>1000</v>
      </c>
      <c r="I30" s="61">
        <v>899.89</v>
      </c>
      <c r="J30" s="296">
        <f t="shared" si="0"/>
        <v>49.99388888888889</v>
      </c>
      <c r="K30" s="245">
        <f t="shared" si="1"/>
        <v>89.989</v>
      </c>
    </row>
    <row r="31" spans="1:11" ht="13.5" thickBot="1">
      <c r="A31" s="72">
        <v>450</v>
      </c>
      <c r="B31" s="35">
        <v>3299</v>
      </c>
      <c r="C31" s="35">
        <v>5169</v>
      </c>
      <c r="D31" s="72">
        <v>50</v>
      </c>
      <c r="E31" s="35">
        <v>0</v>
      </c>
      <c r="F31" s="6" t="s">
        <v>26</v>
      </c>
      <c r="G31" s="71">
        <v>30</v>
      </c>
      <c r="H31" s="71">
        <v>30</v>
      </c>
      <c r="I31" s="71">
        <v>0</v>
      </c>
      <c r="J31" s="247">
        <v>0</v>
      </c>
      <c r="K31" s="247">
        <v>0</v>
      </c>
    </row>
    <row r="32" spans="1:13" ht="13.5" thickBot="1">
      <c r="A32" s="755" t="s">
        <v>283</v>
      </c>
      <c r="B32" s="728"/>
      <c r="C32" s="728"/>
      <c r="D32" s="728"/>
      <c r="E32" s="728"/>
      <c r="F32" s="756"/>
      <c r="G32" s="63">
        <f>SUM(G3:G31)</f>
        <v>20570</v>
      </c>
      <c r="H32" s="63">
        <f>SUM(H3:H31)</f>
        <v>18635.999999999996</v>
      </c>
      <c r="I32" s="63">
        <f>SUM(I3:I31)</f>
        <v>17324.989999999998</v>
      </c>
      <c r="J32" s="241">
        <f t="shared" si="0"/>
        <v>84.22455031599416</v>
      </c>
      <c r="K32" s="242">
        <f t="shared" si="1"/>
        <v>92.96517493024255</v>
      </c>
      <c r="M32" s="21"/>
    </row>
    <row r="33" spans="1:13" ht="12.75">
      <c r="A33" s="31"/>
      <c r="B33" s="29"/>
      <c r="C33" s="29"/>
      <c r="D33" s="29"/>
      <c r="E33" s="29"/>
      <c r="F33" s="29"/>
      <c r="G33" s="65"/>
      <c r="H33" s="65"/>
      <c r="I33" s="65"/>
      <c r="J33" s="268"/>
      <c r="K33" s="268"/>
      <c r="M33" s="21"/>
    </row>
    <row r="34" spans="1:13" ht="12.75">
      <c r="A34" s="31"/>
      <c r="B34" s="29"/>
      <c r="C34" s="29"/>
      <c r="D34" s="29"/>
      <c r="E34" s="29"/>
      <c r="F34" s="29"/>
      <c r="G34" s="65"/>
      <c r="H34" s="65"/>
      <c r="I34" s="65"/>
      <c r="J34" s="268"/>
      <c r="K34" s="268"/>
      <c r="M34" s="21"/>
    </row>
    <row r="35" spans="1:13" ht="12.75">
      <c r="A35" s="31"/>
      <c r="B35" s="29"/>
      <c r="C35" s="29"/>
      <c r="D35" s="29"/>
      <c r="E35" s="29"/>
      <c r="F35" s="29"/>
      <c r="G35" s="65"/>
      <c r="H35" s="65"/>
      <c r="I35" s="65"/>
      <c r="J35" s="268"/>
      <c r="K35" s="268"/>
      <c r="M35" s="21"/>
    </row>
    <row r="36" spans="1:13" ht="12.75">
      <c r="A36" s="31"/>
      <c r="B36" s="29"/>
      <c r="C36" s="29"/>
      <c r="D36" s="29"/>
      <c r="E36" s="29"/>
      <c r="F36" s="29"/>
      <c r="G36" s="65"/>
      <c r="H36" s="65"/>
      <c r="I36" s="65"/>
      <c r="J36" s="268"/>
      <c r="K36" s="268"/>
      <c r="M36" s="21"/>
    </row>
    <row r="37" spans="1:13" ht="12.75">
      <c r="A37" s="31"/>
      <c r="B37" s="29"/>
      <c r="C37" s="29"/>
      <c r="D37" s="29"/>
      <c r="E37" s="29"/>
      <c r="F37" s="29"/>
      <c r="G37" s="65"/>
      <c r="H37" s="65"/>
      <c r="I37" s="65"/>
      <c r="J37" s="268"/>
      <c r="K37" s="268"/>
      <c r="M37" s="21"/>
    </row>
    <row r="38" spans="1:13" ht="12.75">
      <c r="A38" s="31"/>
      <c r="B38" s="29"/>
      <c r="C38" s="29"/>
      <c r="D38" s="29"/>
      <c r="E38" s="29"/>
      <c r="F38" s="29"/>
      <c r="G38" s="65"/>
      <c r="H38" s="65"/>
      <c r="I38" s="65"/>
      <c r="J38" s="268"/>
      <c r="K38" s="268"/>
      <c r="M38" s="21"/>
    </row>
    <row r="39" spans="1:13" ht="12.75">
      <c r="A39" s="31"/>
      <c r="B39" s="29"/>
      <c r="C39" s="29"/>
      <c r="D39" s="29"/>
      <c r="E39" s="29"/>
      <c r="F39" s="29"/>
      <c r="G39" s="65"/>
      <c r="H39" s="65"/>
      <c r="I39" s="65"/>
      <c r="J39" s="268"/>
      <c r="K39" s="268"/>
      <c r="M39" s="21"/>
    </row>
    <row r="40" spans="1:13" ht="12.75">
      <c r="A40" s="342" t="s">
        <v>457</v>
      </c>
      <c r="B40" s="270"/>
      <c r="C40" s="270"/>
      <c r="D40" s="270"/>
      <c r="E40" s="270"/>
      <c r="F40" s="270"/>
      <c r="G40" s="65"/>
      <c r="H40" s="65"/>
      <c r="I40" s="65"/>
      <c r="J40" s="338"/>
      <c r="K40" s="338"/>
      <c r="M40" s="21"/>
    </row>
    <row r="41" spans="1:11" ht="15" customHeight="1">
      <c r="A41" s="53" t="s">
        <v>489</v>
      </c>
      <c r="B41" s="642"/>
      <c r="C41" s="642"/>
      <c r="D41" s="642"/>
      <c r="E41" s="642"/>
      <c r="F41" s="642"/>
      <c r="G41" s="763"/>
      <c r="H41" s="763"/>
      <c r="I41" s="763"/>
      <c r="J41" s="21"/>
      <c r="K41" s="21"/>
    </row>
    <row r="42" spans="1:11" ht="64.5" customHeight="1">
      <c r="A42" s="762" t="s">
        <v>771</v>
      </c>
      <c r="B42" s="745"/>
      <c r="C42" s="745"/>
      <c r="D42" s="745"/>
      <c r="E42" s="745"/>
      <c r="F42" s="745"/>
      <c r="G42" s="745"/>
      <c r="H42" s="735"/>
      <c r="I42" s="735"/>
      <c r="J42" s="735"/>
      <c r="K42" s="735"/>
    </row>
    <row r="43" spans="1:11" ht="2.25" customHeight="1" hidden="1">
      <c r="A43" s="56"/>
      <c r="B43" s="642"/>
      <c r="C43" s="642"/>
      <c r="D43" s="642"/>
      <c r="E43" s="642"/>
      <c r="F43" s="642"/>
      <c r="G43" s="21"/>
      <c r="H43" s="21"/>
      <c r="I43" s="21"/>
      <c r="J43" s="21"/>
      <c r="K43" s="21"/>
    </row>
    <row r="44" spans="1:11" ht="2.25" customHeight="1">
      <c r="A44" s="56"/>
      <c r="B44" s="642"/>
      <c r="C44" s="642"/>
      <c r="D44" s="642"/>
      <c r="E44" s="642"/>
      <c r="F44" s="642"/>
      <c r="G44" s="21"/>
      <c r="H44" s="21"/>
      <c r="I44" s="21"/>
      <c r="J44" s="21"/>
      <c r="K44" s="21"/>
    </row>
    <row r="45" spans="1:11" ht="2.25" customHeight="1">
      <c r="A45" s="56"/>
      <c r="B45" s="642"/>
      <c r="C45" s="642"/>
      <c r="D45" s="642"/>
      <c r="E45" s="642"/>
      <c r="F45" s="642"/>
      <c r="G45" s="21"/>
      <c r="H45" s="21"/>
      <c r="I45" s="21"/>
      <c r="J45" s="21"/>
      <c r="K45" s="21"/>
    </row>
    <row r="46" spans="1:11" ht="2.25" customHeight="1">
      <c r="A46" s="56"/>
      <c r="B46" s="642"/>
      <c r="C46" s="642"/>
      <c r="D46" s="642"/>
      <c r="E46" s="642"/>
      <c r="F46" s="642"/>
      <c r="G46" s="21"/>
      <c r="H46" s="21"/>
      <c r="I46" s="21"/>
      <c r="J46" s="21"/>
      <c r="K46" s="21"/>
    </row>
    <row r="47" spans="1:11" ht="12.75" customHeight="1">
      <c r="A47" s="58"/>
      <c r="B47" s="57"/>
      <c r="C47" s="57"/>
      <c r="D47" s="57"/>
      <c r="E47" s="57"/>
      <c r="F47" s="57"/>
      <c r="G47" s="57"/>
      <c r="H47" s="304"/>
      <c r="I47" s="304"/>
      <c r="J47" s="304"/>
      <c r="K47" s="304"/>
    </row>
    <row r="48" spans="1:11" ht="12.75" customHeight="1">
      <c r="A48" s="53" t="s">
        <v>490</v>
      </c>
      <c r="B48" s="56"/>
      <c r="C48" s="56"/>
      <c r="D48" s="56"/>
      <c r="E48" s="56"/>
      <c r="F48" s="56"/>
      <c r="G48" s="56"/>
      <c r="H48" s="56"/>
      <c r="I48" s="56"/>
      <c r="J48" s="21"/>
      <c r="K48" s="21"/>
    </row>
    <row r="49" spans="1:11" ht="63" customHeight="1">
      <c r="A49" s="762" t="s">
        <v>772</v>
      </c>
      <c r="B49" s="745"/>
      <c r="C49" s="745"/>
      <c r="D49" s="745"/>
      <c r="E49" s="745"/>
      <c r="F49" s="745"/>
      <c r="G49" s="745"/>
      <c r="H49" s="735"/>
      <c r="I49" s="735"/>
      <c r="J49" s="735"/>
      <c r="K49" s="735"/>
    </row>
    <row r="50" spans="1:11" ht="11.25" customHeight="1">
      <c r="A50" s="58"/>
      <c r="B50" s="57"/>
      <c r="C50" s="57"/>
      <c r="D50" s="57"/>
      <c r="E50" s="57"/>
      <c r="F50" s="57"/>
      <c r="G50" s="57"/>
      <c r="H50" s="304"/>
      <c r="I50" s="304"/>
      <c r="J50" s="304"/>
      <c r="K50" s="304"/>
    </row>
    <row r="51" spans="1:11" ht="12.75">
      <c r="A51" s="53" t="s">
        <v>491</v>
      </c>
      <c r="B51" s="55"/>
      <c r="C51" s="55"/>
      <c r="D51" s="55"/>
      <c r="E51" s="55"/>
      <c r="F51" s="55"/>
      <c r="G51" s="55"/>
      <c r="H51" s="55"/>
      <c r="I51" s="55"/>
      <c r="J51" s="21"/>
      <c r="K51" s="21"/>
    </row>
    <row r="52" spans="1:11" ht="53.25" customHeight="1">
      <c r="A52" s="762" t="s">
        <v>773</v>
      </c>
      <c r="B52" s="745"/>
      <c r="C52" s="745"/>
      <c r="D52" s="745"/>
      <c r="E52" s="745"/>
      <c r="F52" s="745"/>
      <c r="G52" s="745"/>
      <c r="H52" s="735"/>
      <c r="I52" s="735"/>
      <c r="J52" s="735"/>
      <c r="K52" s="735"/>
    </row>
    <row r="53" spans="1:11" ht="11.25" customHeight="1">
      <c r="A53" s="58"/>
      <c r="B53" s="57"/>
      <c r="C53" s="57"/>
      <c r="D53" s="57"/>
      <c r="E53" s="57"/>
      <c r="F53" s="57"/>
      <c r="G53" s="57"/>
      <c r="H53" s="304"/>
      <c r="I53" s="304"/>
      <c r="J53" s="304"/>
      <c r="K53" s="304"/>
    </row>
    <row r="54" spans="1:11" ht="12.75">
      <c r="A54" s="53" t="s">
        <v>492</v>
      </c>
      <c r="B54" s="53"/>
      <c r="C54" s="53"/>
      <c r="D54" s="53"/>
      <c r="E54" s="53"/>
      <c r="F54" s="53"/>
      <c r="G54" s="21"/>
      <c r="H54" s="21"/>
      <c r="I54" s="21"/>
      <c r="J54" s="21"/>
      <c r="K54" s="21"/>
    </row>
    <row r="55" spans="1:11" ht="12.75">
      <c r="A55" s="762" t="s">
        <v>520</v>
      </c>
      <c r="B55" s="745"/>
      <c r="C55" s="745"/>
      <c r="D55" s="745"/>
      <c r="E55" s="745"/>
      <c r="F55" s="745"/>
      <c r="G55" s="745"/>
      <c r="H55" s="735"/>
      <c r="I55" s="735"/>
      <c r="J55" s="735"/>
      <c r="K55" s="735"/>
    </row>
    <row r="56" spans="1:11" ht="11.25" customHeight="1">
      <c r="A56" s="58"/>
      <c r="B56" s="57"/>
      <c r="C56" s="57"/>
      <c r="D56" s="57"/>
      <c r="E56" s="57"/>
      <c r="F56" s="57"/>
      <c r="G56" s="57"/>
      <c r="H56" s="304"/>
      <c r="I56" s="304"/>
      <c r="J56" s="304"/>
      <c r="K56" s="304"/>
    </row>
    <row r="57" spans="1:11" ht="12.75">
      <c r="A57" s="53" t="s">
        <v>493</v>
      </c>
      <c r="B57" s="53"/>
      <c r="C57" s="53"/>
      <c r="D57" s="53"/>
      <c r="E57" s="53"/>
      <c r="F57" s="53"/>
      <c r="G57" s="21"/>
      <c r="H57" s="21"/>
      <c r="I57" s="21"/>
      <c r="J57" s="21"/>
      <c r="K57" s="21"/>
    </row>
    <row r="58" spans="1:11" ht="27.75" customHeight="1">
      <c r="A58" s="762" t="s">
        <v>774</v>
      </c>
      <c r="B58" s="745"/>
      <c r="C58" s="745"/>
      <c r="D58" s="745"/>
      <c r="E58" s="745"/>
      <c r="F58" s="745"/>
      <c r="G58" s="745"/>
      <c r="H58" s="735"/>
      <c r="I58" s="735"/>
      <c r="J58" s="735"/>
      <c r="K58" s="735"/>
    </row>
    <row r="59" spans="1:11" ht="12.75">
      <c r="A59" s="21"/>
      <c r="B59" s="21"/>
      <c r="C59" s="21"/>
      <c r="D59" s="21"/>
      <c r="E59" s="21"/>
      <c r="F59" s="21"/>
      <c r="G59" s="21"/>
      <c r="H59" s="21"/>
      <c r="I59" s="21"/>
      <c r="J59" s="21"/>
      <c r="K59" s="21"/>
    </row>
    <row r="60" spans="8:9" ht="12.75">
      <c r="H60" s="21"/>
      <c r="I60" s="21"/>
    </row>
    <row r="61" spans="6:9" ht="12.75">
      <c r="F61" s="21"/>
      <c r="G61" s="21"/>
      <c r="H61" s="21"/>
      <c r="I61" s="21"/>
    </row>
    <row r="63" ht="12.75">
      <c r="I63" s="21"/>
    </row>
  </sheetData>
  <sheetProtection/>
  <mergeCells count="7">
    <mergeCell ref="A42:K42"/>
    <mergeCell ref="A58:K58"/>
    <mergeCell ref="A55:K55"/>
    <mergeCell ref="A49:K49"/>
    <mergeCell ref="A52:K52"/>
    <mergeCell ref="A32:F32"/>
    <mergeCell ref="G41:I41"/>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3.xml><?xml version="1.0" encoding="utf-8"?>
<worksheet xmlns="http://schemas.openxmlformats.org/spreadsheetml/2006/main" xmlns:r="http://schemas.openxmlformats.org/officeDocument/2006/relationships">
  <dimension ref="A1:O61"/>
  <sheetViews>
    <sheetView zoomScalePageLayoutView="0" workbookViewId="0" topLeftCell="A40">
      <selection activeCell="F62" sqref="F62"/>
    </sheetView>
  </sheetViews>
  <sheetFormatPr defaultColWidth="9.00390625" defaultRowHeight="12.75"/>
  <cols>
    <col min="1" max="1" width="5.125" style="0" customWidth="1"/>
    <col min="2" max="2" width="6.50390625" style="0" customWidth="1"/>
    <col min="3" max="3" width="6.375" style="0" customWidth="1"/>
    <col min="4" max="4" width="8.00390625" style="0" customWidth="1"/>
    <col min="5" max="5" width="10.50390625" style="0" customWidth="1"/>
    <col min="6" max="6" width="42.12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11" ht="12.75">
      <c r="A1" s="324" t="s">
        <v>546</v>
      </c>
      <c r="B1" s="324"/>
      <c r="C1" s="21"/>
      <c r="D1" s="21"/>
      <c r="E1" s="21"/>
      <c r="F1" s="21"/>
      <c r="G1" s="21"/>
      <c r="H1" s="21"/>
      <c r="I1" s="21"/>
      <c r="J1" s="21"/>
      <c r="K1" s="21"/>
    </row>
    <row r="2" spans="1:11" ht="7.5" customHeight="1">
      <c r="A2" s="53"/>
      <c r="B2" s="21"/>
      <c r="C2" s="21"/>
      <c r="D2" s="21"/>
      <c r="E2" s="21"/>
      <c r="F2" s="21"/>
      <c r="G2" s="21"/>
      <c r="H2" s="21"/>
      <c r="I2" s="21"/>
      <c r="J2" s="21"/>
      <c r="K2" s="21"/>
    </row>
    <row r="3" spans="1:12" ht="13.5" thickBot="1">
      <c r="A3" s="43" t="s">
        <v>548</v>
      </c>
      <c r="B3" s="23"/>
      <c r="C3" s="23"/>
      <c r="D3" s="23"/>
      <c r="E3" s="23"/>
      <c r="F3" s="23"/>
      <c r="G3" s="65"/>
      <c r="H3" s="65"/>
      <c r="I3" s="65"/>
      <c r="J3" s="338"/>
      <c r="K3" s="338"/>
      <c r="L3" s="15"/>
    </row>
    <row r="4" spans="1:12" ht="13.5" customHeight="1" thickBot="1">
      <c r="A4" s="504" t="s">
        <v>229</v>
      </c>
      <c r="B4" s="504" t="s">
        <v>230</v>
      </c>
      <c r="C4" s="504" t="s">
        <v>36</v>
      </c>
      <c r="D4" s="504" t="s">
        <v>276</v>
      </c>
      <c r="E4" s="504" t="s">
        <v>277</v>
      </c>
      <c r="F4" s="504" t="s">
        <v>278</v>
      </c>
      <c r="G4" s="504" t="s">
        <v>247</v>
      </c>
      <c r="H4" s="505" t="s">
        <v>248</v>
      </c>
      <c r="I4" s="505" t="s">
        <v>249</v>
      </c>
      <c r="J4" s="505" t="s">
        <v>250</v>
      </c>
      <c r="K4" s="505" t="s">
        <v>251</v>
      </c>
      <c r="L4" s="15"/>
    </row>
    <row r="5" spans="1:12" ht="13.5" customHeight="1">
      <c r="A5" s="547">
        <v>442</v>
      </c>
      <c r="B5" s="547">
        <v>3119</v>
      </c>
      <c r="C5" s="547">
        <v>5021</v>
      </c>
      <c r="D5" s="547">
        <v>10900</v>
      </c>
      <c r="E5" s="547">
        <v>103133063</v>
      </c>
      <c r="F5" s="90" t="s">
        <v>207</v>
      </c>
      <c r="G5" s="297">
        <v>0</v>
      </c>
      <c r="H5" s="297">
        <v>886.3</v>
      </c>
      <c r="I5" s="297">
        <v>886.12</v>
      </c>
      <c r="J5" s="297">
        <v>0</v>
      </c>
      <c r="K5" s="297">
        <f>I5/H5%</f>
        <v>99.97969084959946</v>
      </c>
      <c r="L5" s="15"/>
    </row>
    <row r="6" spans="1:12" ht="12.75">
      <c r="A6" s="24">
        <v>442</v>
      </c>
      <c r="B6" s="24">
        <v>3119</v>
      </c>
      <c r="C6" s="24">
        <v>5031</v>
      </c>
      <c r="D6" s="24">
        <v>10900</v>
      </c>
      <c r="E6" s="6">
        <v>103133063</v>
      </c>
      <c r="F6" s="24" t="s">
        <v>66</v>
      </c>
      <c r="G6" s="74">
        <v>0</v>
      </c>
      <c r="H6" s="74">
        <v>28.8</v>
      </c>
      <c r="I6" s="74">
        <v>28.69</v>
      </c>
      <c r="J6" s="66">
        <v>0</v>
      </c>
      <c r="K6" s="66">
        <f aca="true" t="shared" si="0" ref="K6:K19">I6/H6%</f>
        <v>99.61805555555554</v>
      </c>
      <c r="L6" s="21"/>
    </row>
    <row r="7" spans="1:15" ht="12.75">
      <c r="A7" s="24">
        <v>442</v>
      </c>
      <c r="B7" s="24">
        <v>3119</v>
      </c>
      <c r="C7" s="24">
        <v>5032</v>
      </c>
      <c r="D7" s="24">
        <v>10900</v>
      </c>
      <c r="E7" s="2">
        <v>103133063</v>
      </c>
      <c r="F7" s="24" t="s">
        <v>13</v>
      </c>
      <c r="G7" s="74">
        <v>0</v>
      </c>
      <c r="H7" s="74">
        <v>10.6</v>
      </c>
      <c r="I7" s="74">
        <v>10.41</v>
      </c>
      <c r="J7" s="74">
        <v>0</v>
      </c>
      <c r="K7" s="66">
        <f t="shared" si="0"/>
        <v>98.20754716981132</v>
      </c>
      <c r="L7" s="21"/>
      <c r="N7" s="21"/>
      <c r="O7" s="21"/>
    </row>
    <row r="8" spans="1:15" ht="12.75">
      <c r="A8" s="764" t="s">
        <v>508</v>
      </c>
      <c r="B8" s="765"/>
      <c r="C8" s="765"/>
      <c r="D8" s="765"/>
      <c r="E8" s="765"/>
      <c r="F8" s="766"/>
      <c r="G8" s="74">
        <f>SUM(G5:G7)</f>
        <v>0</v>
      </c>
      <c r="H8" s="61">
        <f>SUM(H5:H7)</f>
        <v>925.6999999999999</v>
      </c>
      <c r="I8" s="74">
        <f>SUM(I5:I7)</f>
        <v>925.22</v>
      </c>
      <c r="J8" s="66">
        <v>0</v>
      </c>
      <c r="K8" s="66">
        <f t="shared" si="0"/>
        <v>99.94814734795291</v>
      </c>
      <c r="L8" s="21"/>
      <c r="N8" s="21"/>
      <c r="O8" s="21"/>
    </row>
    <row r="9" spans="1:15" ht="12.75" hidden="1">
      <c r="A9" s="554">
        <v>449</v>
      </c>
      <c r="B9" s="548">
        <v>3119</v>
      </c>
      <c r="C9" s="555">
        <v>5021</v>
      </c>
      <c r="D9" s="548">
        <v>10900</v>
      </c>
      <c r="E9" s="555">
        <v>103133063</v>
      </c>
      <c r="F9" s="24" t="s">
        <v>207</v>
      </c>
      <c r="G9" s="74">
        <v>0</v>
      </c>
      <c r="H9" s="66">
        <v>0</v>
      </c>
      <c r="I9" s="74"/>
      <c r="J9" s="66">
        <v>0</v>
      </c>
      <c r="K9" s="66" t="e">
        <f t="shared" si="0"/>
        <v>#DIV/0!</v>
      </c>
      <c r="L9" s="21"/>
      <c r="N9" s="21"/>
      <c r="O9" s="21"/>
    </row>
    <row r="10" spans="1:15" ht="12.75" hidden="1">
      <c r="A10" s="548">
        <v>449</v>
      </c>
      <c r="B10" s="548">
        <v>3119</v>
      </c>
      <c r="C10" s="548">
        <v>5901</v>
      </c>
      <c r="D10" s="548">
        <v>10900</v>
      </c>
      <c r="E10" s="548">
        <v>103133063</v>
      </c>
      <c r="F10" s="615" t="s">
        <v>212</v>
      </c>
      <c r="G10" s="74">
        <v>0</v>
      </c>
      <c r="H10" s="74">
        <v>0</v>
      </c>
      <c r="I10" s="74"/>
      <c r="J10" s="66">
        <v>0</v>
      </c>
      <c r="K10" s="66" t="e">
        <f t="shared" si="0"/>
        <v>#DIV/0!</v>
      </c>
      <c r="L10" s="21"/>
      <c r="N10" s="21"/>
      <c r="O10" s="21"/>
    </row>
    <row r="11" spans="1:15" ht="12.75">
      <c r="A11" s="548">
        <v>449</v>
      </c>
      <c r="B11" s="548">
        <v>3119</v>
      </c>
      <c r="C11" s="548">
        <v>5021</v>
      </c>
      <c r="D11" s="548">
        <v>10900</v>
      </c>
      <c r="E11" s="548">
        <v>103133063</v>
      </c>
      <c r="F11" s="24" t="s">
        <v>207</v>
      </c>
      <c r="G11" s="74">
        <v>0</v>
      </c>
      <c r="H11" s="74">
        <v>26.1</v>
      </c>
      <c r="I11" s="74">
        <v>2.25</v>
      </c>
      <c r="J11" s="66">
        <v>0</v>
      </c>
      <c r="K11" s="66">
        <f t="shared" si="0"/>
        <v>8.620689655172413</v>
      </c>
      <c r="L11" s="21"/>
      <c r="N11" s="21"/>
      <c r="O11" s="21"/>
    </row>
    <row r="12" spans="1:15" ht="12.75" hidden="1">
      <c r="A12" s="548">
        <v>450</v>
      </c>
      <c r="B12" s="548">
        <v>3119</v>
      </c>
      <c r="C12" s="548">
        <v>5169</v>
      </c>
      <c r="D12" s="548">
        <v>10900</v>
      </c>
      <c r="E12" s="2">
        <v>103133063</v>
      </c>
      <c r="F12" s="340" t="s">
        <v>26</v>
      </c>
      <c r="G12" s="61">
        <v>0</v>
      </c>
      <c r="H12" s="74">
        <v>0</v>
      </c>
      <c r="I12" s="74">
        <v>0</v>
      </c>
      <c r="J12" s="66">
        <v>0</v>
      </c>
      <c r="K12" s="66">
        <v>0</v>
      </c>
      <c r="L12" s="21"/>
      <c r="N12" s="21"/>
      <c r="O12" s="21"/>
    </row>
    <row r="13" spans="1:15" ht="12.75">
      <c r="A13" s="34">
        <v>450</v>
      </c>
      <c r="B13" s="6">
        <v>3119</v>
      </c>
      <c r="C13" s="35">
        <v>5175</v>
      </c>
      <c r="D13" s="34">
        <v>10900</v>
      </c>
      <c r="E13" s="2">
        <v>103133063</v>
      </c>
      <c r="F13" s="340" t="s">
        <v>216</v>
      </c>
      <c r="G13" s="61">
        <v>0</v>
      </c>
      <c r="H13" s="74">
        <v>66.9</v>
      </c>
      <c r="I13" s="74">
        <v>5.26</v>
      </c>
      <c r="J13" s="74">
        <v>0</v>
      </c>
      <c r="K13" s="66">
        <f t="shared" si="0"/>
        <v>7.862481315396113</v>
      </c>
      <c r="N13" s="21"/>
      <c r="O13" s="21"/>
    </row>
    <row r="14" spans="1:15" ht="12.75">
      <c r="A14" s="24">
        <v>450</v>
      </c>
      <c r="B14" s="24">
        <v>3119</v>
      </c>
      <c r="C14" s="24">
        <v>5137</v>
      </c>
      <c r="D14" s="24">
        <v>10900</v>
      </c>
      <c r="E14" s="24">
        <v>103133063</v>
      </c>
      <c r="F14" s="24" t="s">
        <v>62</v>
      </c>
      <c r="G14" s="74">
        <v>0</v>
      </c>
      <c r="H14" s="74">
        <v>546.1</v>
      </c>
      <c r="I14" s="74">
        <v>546</v>
      </c>
      <c r="J14" s="74">
        <v>0</v>
      </c>
      <c r="K14" s="74">
        <f t="shared" si="0"/>
        <v>99.98168833546968</v>
      </c>
      <c r="N14" s="21"/>
      <c r="O14" s="21"/>
    </row>
    <row r="15" spans="1:15" ht="12.75">
      <c r="A15" s="24">
        <v>450</v>
      </c>
      <c r="B15" s="24">
        <v>3119</v>
      </c>
      <c r="C15" s="24">
        <v>5139</v>
      </c>
      <c r="D15" s="24">
        <v>10900</v>
      </c>
      <c r="E15" s="513">
        <v>103133063</v>
      </c>
      <c r="F15" s="24" t="s">
        <v>170</v>
      </c>
      <c r="G15" s="74">
        <v>0</v>
      </c>
      <c r="H15" s="74">
        <v>4.5</v>
      </c>
      <c r="I15" s="74">
        <v>0</v>
      </c>
      <c r="J15" s="74">
        <v>0</v>
      </c>
      <c r="K15" s="74">
        <f t="shared" si="0"/>
        <v>0</v>
      </c>
      <c r="N15" s="21"/>
      <c r="O15" s="21"/>
    </row>
    <row r="16" spans="1:15" ht="12.75" hidden="1">
      <c r="A16" s="24">
        <v>450</v>
      </c>
      <c r="B16" s="24">
        <v>3119</v>
      </c>
      <c r="C16" s="24">
        <v>5168</v>
      </c>
      <c r="D16" s="24">
        <v>10900</v>
      </c>
      <c r="E16" s="513">
        <v>103133063</v>
      </c>
      <c r="F16" s="2" t="s">
        <v>331</v>
      </c>
      <c r="G16" s="74">
        <v>0</v>
      </c>
      <c r="H16" s="74">
        <v>0</v>
      </c>
      <c r="I16" s="74">
        <v>0</v>
      </c>
      <c r="J16" s="74">
        <v>0</v>
      </c>
      <c r="K16" s="74" t="e">
        <f t="shared" si="0"/>
        <v>#DIV/0!</v>
      </c>
      <c r="N16" s="21"/>
      <c r="O16" s="21"/>
    </row>
    <row r="17" spans="1:15" ht="12.75">
      <c r="A17" s="24">
        <v>450</v>
      </c>
      <c r="B17" s="24">
        <v>3119</v>
      </c>
      <c r="C17" s="24">
        <v>5168</v>
      </c>
      <c r="D17" s="24">
        <v>10900</v>
      </c>
      <c r="E17" s="513">
        <v>103133063</v>
      </c>
      <c r="F17" s="2" t="s">
        <v>331</v>
      </c>
      <c r="G17" s="74">
        <v>0</v>
      </c>
      <c r="H17" s="74">
        <v>17.8</v>
      </c>
      <c r="I17" s="74">
        <v>17.78</v>
      </c>
      <c r="J17" s="74">
        <v>0</v>
      </c>
      <c r="K17" s="74">
        <f t="shared" si="0"/>
        <v>99.8876404494382</v>
      </c>
      <c r="N17" s="21"/>
      <c r="O17" s="21"/>
    </row>
    <row r="18" spans="1:15" ht="13.5" thickBot="1">
      <c r="A18" s="767" t="s">
        <v>942</v>
      </c>
      <c r="B18" s="768"/>
      <c r="C18" s="768"/>
      <c r="D18" s="768"/>
      <c r="E18" s="768"/>
      <c r="F18" s="769"/>
      <c r="G18" s="549">
        <f>SUM(G9:G17)</f>
        <v>0</v>
      </c>
      <c r="H18" s="549">
        <f>SUM(H9:H17)</f>
        <v>661.4</v>
      </c>
      <c r="I18" s="549">
        <f>SUM(I9:I17)</f>
        <v>571.29</v>
      </c>
      <c r="J18" s="332">
        <v>0</v>
      </c>
      <c r="K18" s="550">
        <f t="shared" si="0"/>
        <v>86.37586936800726</v>
      </c>
      <c r="N18" s="21"/>
      <c r="O18" s="21"/>
    </row>
    <row r="19" spans="1:15" ht="13.5" thickBot="1">
      <c r="A19" s="752" t="s">
        <v>283</v>
      </c>
      <c r="B19" s="753"/>
      <c r="C19" s="753"/>
      <c r="D19" s="753"/>
      <c r="E19" s="753"/>
      <c r="F19" s="754"/>
      <c r="G19" s="551">
        <f>G8+G18</f>
        <v>0</v>
      </c>
      <c r="H19" s="551">
        <f>H8+H18</f>
        <v>1587.1</v>
      </c>
      <c r="I19" s="391">
        <f>I8+I18</f>
        <v>1496.51</v>
      </c>
      <c r="J19" s="391">
        <v>0</v>
      </c>
      <c r="K19" s="240">
        <f t="shared" si="0"/>
        <v>94.29210509734737</v>
      </c>
      <c r="N19" s="21"/>
      <c r="O19" s="21"/>
    </row>
    <row r="20" spans="1:15" ht="15" customHeight="1" thickBot="1">
      <c r="A20" s="43" t="s">
        <v>547</v>
      </c>
      <c r="B20" s="23"/>
      <c r="C20" s="23"/>
      <c r="D20" s="23"/>
      <c r="E20" s="23"/>
      <c r="F20" s="23"/>
      <c r="G20" s="65"/>
      <c r="H20" s="65"/>
      <c r="I20" s="65"/>
      <c r="J20" s="338"/>
      <c r="K20" s="338"/>
      <c r="L20" s="15"/>
      <c r="N20" s="21"/>
      <c r="O20" s="21"/>
    </row>
    <row r="21" spans="1:15" ht="13.5" customHeight="1" thickBot="1">
      <c r="A21" s="504" t="s">
        <v>229</v>
      </c>
      <c r="B21" s="504" t="s">
        <v>230</v>
      </c>
      <c r="C21" s="504" t="s">
        <v>36</v>
      </c>
      <c r="D21" s="504" t="s">
        <v>276</v>
      </c>
      <c r="E21" s="504" t="s">
        <v>277</v>
      </c>
      <c r="F21" s="504" t="s">
        <v>278</v>
      </c>
      <c r="G21" s="504" t="s">
        <v>247</v>
      </c>
      <c r="H21" s="505" t="s">
        <v>248</v>
      </c>
      <c r="I21" s="505" t="s">
        <v>249</v>
      </c>
      <c r="J21" s="505" t="s">
        <v>250</v>
      </c>
      <c r="K21" s="505" t="s">
        <v>251</v>
      </c>
      <c r="L21" s="15"/>
      <c r="N21" s="21"/>
      <c r="O21" s="21"/>
    </row>
    <row r="22" spans="1:15" ht="13.5" customHeight="1">
      <c r="A22" s="547">
        <v>442</v>
      </c>
      <c r="B22" s="547">
        <v>3119</v>
      </c>
      <c r="C22" s="547">
        <v>5021</v>
      </c>
      <c r="D22" s="547">
        <v>10900</v>
      </c>
      <c r="E22" s="547">
        <v>103533063</v>
      </c>
      <c r="F22" s="90" t="s">
        <v>207</v>
      </c>
      <c r="G22" s="297">
        <v>0</v>
      </c>
      <c r="H22" s="297">
        <v>984.6</v>
      </c>
      <c r="I22" s="297">
        <v>984.57</v>
      </c>
      <c r="J22" s="297">
        <v>0</v>
      </c>
      <c r="K22" s="297">
        <f aca="true" t="shared" si="1" ref="K22:K36">I22/H22%</f>
        <v>99.99695307739184</v>
      </c>
      <c r="L22" s="15"/>
      <c r="N22" s="21"/>
      <c r="O22" s="21"/>
    </row>
    <row r="23" spans="1:15" ht="12.75">
      <c r="A23" s="24">
        <v>442</v>
      </c>
      <c r="B23" s="24">
        <v>3119</v>
      </c>
      <c r="C23" s="24">
        <v>5031</v>
      </c>
      <c r="D23" s="24">
        <v>10900</v>
      </c>
      <c r="E23" s="6">
        <v>103533063</v>
      </c>
      <c r="F23" s="24" t="s">
        <v>66</v>
      </c>
      <c r="G23" s="74">
        <v>0</v>
      </c>
      <c r="H23" s="74">
        <v>31.8</v>
      </c>
      <c r="I23" s="74">
        <v>31.87</v>
      </c>
      <c r="J23" s="66">
        <v>0</v>
      </c>
      <c r="K23" s="66">
        <f t="shared" si="1"/>
        <v>100.22012578616352</v>
      </c>
      <c r="L23" s="21"/>
      <c r="N23" s="21"/>
      <c r="O23" s="21"/>
    </row>
    <row r="24" spans="1:15" ht="12.75">
      <c r="A24" s="24">
        <v>442</v>
      </c>
      <c r="B24" s="24">
        <v>3119</v>
      </c>
      <c r="C24" s="24">
        <v>5032</v>
      </c>
      <c r="D24" s="24">
        <v>10900</v>
      </c>
      <c r="E24" s="2">
        <v>103533063</v>
      </c>
      <c r="F24" s="24" t="s">
        <v>13</v>
      </c>
      <c r="G24" s="74">
        <v>0</v>
      </c>
      <c r="H24" s="74">
        <v>11.6</v>
      </c>
      <c r="I24" s="74">
        <v>11.57</v>
      </c>
      <c r="J24" s="74">
        <v>0</v>
      </c>
      <c r="K24" s="66">
        <f t="shared" si="1"/>
        <v>99.74137931034484</v>
      </c>
      <c r="L24" s="21"/>
      <c r="N24" s="21"/>
      <c r="O24" s="21"/>
    </row>
    <row r="25" spans="1:15" ht="12.75">
      <c r="A25" s="764" t="s">
        <v>510</v>
      </c>
      <c r="B25" s="765"/>
      <c r="C25" s="765"/>
      <c r="D25" s="765"/>
      <c r="E25" s="765"/>
      <c r="F25" s="770"/>
      <c r="G25" s="74">
        <f>SUM(G22:G24)</f>
        <v>0</v>
      </c>
      <c r="H25" s="61">
        <f>SUM(H22:H24)</f>
        <v>1028</v>
      </c>
      <c r="I25" s="74">
        <f>SUM(I22:I24)</f>
        <v>1028.01</v>
      </c>
      <c r="J25" s="74">
        <v>0</v>
      </c>
      <c r="K25" s="66">
        <f t="shared" si="1"/>
        <v>100.00097276264592</v>
      </c>
      <c r="L25" s="21"/>
      <c r="N25" s="21"/>
      <c r="O25" s="21"/>
    </row>
    <row r="26" spans="1:15" ht="12.75" hidden="1">
      <c r="A26" s="554">
        <v>449</v>
      </c>
      <c r="B26" s="548">
        <v>3119</v>
      </c>
      <c r="C26" s="555">
        <v>5021</v>
      </c>
      <c r="D26" s="548">
        <v>10900</v>
      </c>
      <c r="E26" s="548">
        <v>103533063</v>
      </c>
      <c r="F26" s="24" t="s">
        <v>207</v>
      </c>
      <c r="G26" s="74">
        <v>0</v>
      </c>
      <c r="H26" s="66">
        <v>0</v>
      </c>
      <c r="I26" s="74"/>
      <c r="J26" s="74">
        <v>0</v>
      </c>
      <c r="K26" s="66" t="e">
        <f t="shared" si="1"/>
        <v>#DIV/0!</v>
      </c>
      <c r="L26" s="21"/>
      <c r="N26" s="21"/>
      <c r="O26" s="21"/>
    </row>
    <row r="27" spans="1:15" ht="12.75" hidden="1">
      <c r="A27" s="548">
        <v>449</v>
      </c>
      <c r="B27" s="548">
        <v>3119</v>
      </c>
      <c r="C27" s="548">
        <v>5901</v>
      </c>
      <c r="D27" s="548">
        <v>10900</v>
      </c>
      <c r="E27" s="548">
        <v>103533063</v>
      </c>
      <c r="F27" s="615" t="s">
        <v>212</v>
      </c>
      <c r="G27" s="74">
        <v>0</v>
      </c>
      <c r="H27" s="74">
        <v>0</v>
      </c>
      <c r="I27" s="74"/>
      <c r="J27" s="74">
        <v>0</v>
      </c>
      <c r="K27" s="74" t="e">
        <f t="shared" si="1"/>
        <v>#DIV/0!</v>
      </c>
      <c r="L27" s="21"/>
      <c r="N27" s="21"/>
      <c r="O27" s="21"/>
    </row>
    <row r="28" spans="1:15" ht="12.75">
      <c r="A28" s="548">
        <v>449</v>
      </c>
      <c r="B28" s="548">
        <v>3119</v>
      </c>
      <c r="C28" s="548">
        <v>5021</v>
      </c>
      <c r="D28" s="548">
        <v>10900</v>
      </c>
      <c r="E28" s="548">
        <v>103533063</v>
      </c>
      <c r="F28" s="24" t="s">
        <v>207</v>
      </c>
      <c r="G28" s="74">
        <v>0</v>
      </c>
      <c r="H28" s="74">
        <v>29.4</v>
      </c>
      <c r="I28" s="74">
        <v>2.5</v>
      </c>
      <c r="J28" s="74">
        <v>0</v>
      </c>
      <c r="K28" s="66">
        <f t="shared" si="1"/>
        <v>8.503401360544219</v>
      </c>
      <c r="L28" s="21"/>
      <c r="N28" s="21"/>
      <c r="O28" s="21"/>
    </row>
    <row r="29" spans="1:15" ht="12.75" hidden="1">
      <c r="A29" s="548">
        <v>450</v>
      </c>
      <c r="B29" s="548">
        <v>3119</v>
      </c>
      <c r="C29" s="548">
        <v>5169</v>
      </c>
      <c r="D29" s="548">
        <v>10900</v>
      </c>
      <c r="E29" s="2">
        <v>103533063</v>
      </c>
      <c r="F29" s="340" t="s">
        <v>26</v>
      </c>
      <c r="G29" s="61">
        <v>0</v>
      </c>
      <c r="H29" s="74">
        <v>0</v>
      </c>
      <c r="I29" s="74">
        <v>0</v>
      </c>
      <c r="J29" s="74">
        <v>0</v>
      </c>
      <c r="K29" s="66">
        <v>0</v>
      </c>
      <c r="L29" s="21"/>
      <c r="N29" s="21"/>
      <c r="O29" s="21"/>
    </row>
    <row r="30" spans="1:15" ht="12.75">
      <c r="A30" s="34">
        <v>450</v>
      </c>
      <c r="B30" s="6">
        <v>3119</v>
      </c>
      <c r="C30" s="35">
        <v>5175</v>
      </c>
      <c r="D30" s="34">
        <v>10900</v>
      </c>
      <c r="E30" s="2">
        <v>103533063</v>
      </c>
      <c r="F30" s="340" t="s">
        <v>216</v>
      </c>
      <c r="G30" s="61">
        <v>0</v>
      </c>
      <c r="H30" s="74">
        <v>74.5</v>
      </c>
      <c r="I30" s="74">
        <v>5.85</v>
      </c>
      <c r="J30" s="74">
        <v>0</v>
      </c>
      <c r="K30" s="66">
        <f t="shared" si="1"/>
        <v>7.85234899328859</v>
      </c>
      <c r="N30" s="21"/>
      <c r="O30" s="21"/>
    </row>
    <row r="31" spans="1:15" ht="12.75">
      <c r="A31" s="24">
        <v>450</v>
      </c>
      <c r="B31" s="24">
        <v>3119</v>
      </c>
      <c r="C31" s="24">
        <v>5137</v>
      </c>
      <c r="D31" s="24">
        <v>10900</v>
      </c>
      <c r="E31" s="24">
        <v>103533063</v>
      </c>
      <c r="F31" s="24" t="s">
        <v>62</v>
      </c>
      <c r="G31" s="74">
        <v>0</v>
      </c>
      <c r="H31" s="74">
        <v>606.7</v>
      </c>
      <c r="I31" s="74">
        <v>606.67</v>
      </c>
      <c r="J31" s="74">
        <v>0</v>
      </c>
      <c r="K31" s="74">
        <f t="shared" si="1"/>
        <v>99.99505521674632</v>
      </c>
      <c r="N31" s="21"/>
      <c r="O31" s="21"/>
    </row>
    <row r="32" spans="1:14" ht="12.75">
      <c r="A32" s="24">
        <v>450</v>
      </c>
      <c r="B32" s="24">
        <v>3119</v>
      </c>
      <c r="C32" s="24">
        <v>5139</v>
      </c>
      <c r="D32" s="24">
        <v>10900</v>
      </c>
      <c r="E32" s="513">
        <v>103533063</v>
      </c>
      <c r="F32" s="24" t="s">
        <v>170</v>
      </c>
      <c r="G32" s="74">
        <v>0</v>
      </c>
      <c r="H32" s="74">
        <v>5.1</v>
      </c>
      <c r="I32" s="74">
        <v>0</v>
      </c>
      <c r="J32" s="74">
        <v>0</v>
      </c>
      <c r="K32" s="74">
        <f t="shared" si="1"/>
        <v>0</v>
      </c>
      <c r="N32" s="21"/>
    </row>
    <row r="33" spans="1:11" ht="12.75" hidden="1">
      <c r="A33" s="24">
        <v>450</v>
      </c>
      <c r="B33" s="24">
        <v>3119</v>
      </c>
      <c r="C33" s="24">
        <v>5168</v>
      </c>
      <c r="D33" s="24">
        <v>10900</v>
      </c>
      <c r="E33" s="513">
        <v>103533063</v>
      </c>
      <c r="F33" s="2" t="s">
        <v>331</v>
      </c>
      <c r="G33" s="74">
        <v>0</v>
      </c>
      <c r="H33" s="74">
        <v>0</v>
      </c>
      <c r="I33" s="74">
        <v>0</v>
      </c>
      <c r="J33" s="74">
        <v>0</v>
      </c>
      <c r="K33" s="74" t="e">
        <f t="shared" si="1"/>
        <v>#DIV/0!</v>
      </c>
    </row>
    <row r="34" spans="1:11" ht="12.75">
      <c r="A34" s="24">
        <v>450</v>
      </c>
      <c r="B34" s="24">
        <v>3119</v>
      </c>
      <c r="C34" s="24">
        <v>5168</v>
      </c>
      <c r="D34" s="24">
        <v>10900</v>
      </c>
      <c r="E34" s="513">
        <v>103533063</v>
      </c>
      <c r="F34" s="2" t="s">
        <v>331</v>
      </c>
      <c r="G34" s="74">
        <v>0</v>
      </c>
      <c r="H34" s="74">
        <v>19.8</v>
      </c>
      <c r="I34" s="74">
        <v>19.76</v>
      </c>
      <c r="J34" s="74">
        <v>0</v>
      </c>
      <c r="K34" s="74">
        <f t="shared" si="1"/>
        <v>99.7979797979798</v>
      </c>
    </row>
    <row r="35" spans="1:12" ht="13.5" thickBot="1">
      <c r="A35" s="767" t="s">
        <v>943</v>
      </c>
      <c r="B35" s="768"/>
      <c r="C35" s="768"/>
      <c r="D35" s="768"/>
      <c r="E35" s="768"/>
      <c r="F35" s="769"/>
      <c r="G35" s="332">
        <f>SUM(G26:G34)</f>
        <v>0</v>
      </c>
      <c r="H35" s="332">
        <f>SUM(H26:H34)</f>
        <v>735.5</v>
      </c>
      <c r="I35" s="332">
        <f>SUM(I26:I34)</f>
        <v>634.78</v>
      </c>
      <c r="J35" s="332">
        <v>0</v>
      </c>
      <c r="K35" s="550">
        <f t="shared" si="1"/>
        <v>86.30591434398367</v>
      </c>
      <c r="L35" s="21"/>
    </row>
    <row r="36" spans="1:12" ht="13.5" thickBot="1">
      <c r="A36" s="752" t="s">
        <v>283</v>
      </c>
      <c r="B36" s="753"/>
      <c r="C36" s="753"/>
      <c r="D36" s="753"/>
      <c r="E36" s="753"/>
      <c r="F36" s="754"/>
      <c r="G36" s="391">
        <f>G25+G35</f>
        <v>0</v>
      </c>
      <c r="H36" s="391">
        <f>H25+H35</f>
        <v>1763.5</v>
      </c>
      <c r="I36" s="391">
        <f>I25+I35</f>
        <v>1662.79</v>
      </c>
      <c r="J36" s="391">
        <v>0</v>
      </c>
      <c r="K36" s="240">
        <f t="shared" si="1"/>
        <v>94.28919761837254</v>
      </c>
      <c r="L36" s="21"/>
    </row>
    <row r="37" spans="1:12" ht="15.75" customHeight="1" thickBot="1">
      <c r="A37" s="43" t="s">
        <v>512</v>
      </c>
      <c r="B37" s="23"/>
      <c r="C37" s="23"/>
      <c r="D37" s="23"/>
      <c r="E37" s="23"/>
      <c r="F37" s="23"/>
      <c r="G37" s="65"/>
      <c r="H37" s="65"/>
      <c r="I37" s="65"/>
      <c r="J37" s="338"/>
      <c r="K37" s="338"/>
      <c r="L37" s="15"/>
    </row>
    <row r="38" spans="1:12" ht="13.5" customHeight="1" thickBot="1">
      <c r="A38" s="504" t="s">
        <v>229</v>
      </c>
      <c r="B38" s="504" t="s">
        <v>230</v>
      </c>
      <c r="C38" s="504" t="s">
        <v>36</v>
      </c>
      <c r="D38" s="504" t="s">
        <v>276</v>
      </c>
      <c r="E38" s="504" t="s">
        <v>277</v>
      </c>
      <c r="F38" s="504" t="s">
        <v>278</v>
      </c>
      <c r="G38" s="504" t="s">
        <v>247</v>
      </c>
      <c r="H38" s="505" t="s">
        <v>248</v>
      </c>
      <c r="I38" s="505" t="s">
        <v>249</v>
      </c>
      <c r="J38" s="505" t="s">
        <v>250</v>
      </c>
      <c r="K38" s="505" t="s">
        <v>251</v>
      </c>
      <c r="L38" s="15"/>
    </row>
    <row r="39" spans="1:12" ht="13.5" customHeight="1">
      <c r="A39" s="547">
        <v>442</v>
      </c>
      <c r="B39" s="547">
        <v>3119</v>
      </c>
      <c r="C39" s="547">
        <v>5021</v>
      </c>
      <c r="D39" s="547">
        <v>10900</v>
      </c>
      <c r="E39" s="76">
        <v>103100077</v>
      </c>
      <c r="F39" s="90" t="s">
        <v>207</v>
      </c>
      <c r="G39" s="297">
        <v>0</v>
      </c>
      <c r="H39" s="297">
        <v>98.5</v>
      </c>
      <c r="I39" s="297">
        <v>98.46</v>
      </c>
      <c r="J39" s="297">
        <v>0</v>
      </c>
      <c r="K39" s="297">
        <f aca="true" t="shared" si="2" ref="K39:K51">I39/H39%</f>
        <v>99.95939086294416</v>
      </c>
      <c r="L39" s="15"/>
    </row>
    <row r="40" spans="1:12" ht="12.75">
      <c r="A40" s="24">
        <v>442</v>
      </c>
      <c r="B40" s="24">
        <v>3119</v>
      </c>
      <c r="C40" s="24">
        <v>5031</v>
      </c>
      <c r="D40" s="24">
        <v>10900</v>
      </c>
      <c r="E40" s="6">
        <v>103100077</v>
      </c>
      <c r="F40" s="24" t="s">
        <v>66</v>
      </c>
      <c r="G40" s="74">
        <v>0</v>
      </c>
      <c r="H40" s="74">
        <v>3.3</v>
      </c>
      <c r="I40" s="74">
        <v>3.19</v>
      </c>
      <c r="J40" s="66">
        <v>0</v>
      </c>
      <c r="K40" s="66">
        <f t="shared" si="2"/>
        <v>96.66666666666666</v>
      </c>
      <c r="L40" s="21"/>
    </row>
    <row r="41" spans="1:14" ht="12.75">
      <c r="A41" s="24">
        <v>442</v>
      </c>
      <c r="B41" s="24">
        <v>3119</v>
      </c>
      <c r="C41" s="24">
        <v>5032</v>
      </c>
      <c r="D41" s="24">
        <v>10900</v>
      </c>
      <c r="E41" s="6">
        <v>103100077</v>
      </c>
      <c r="F41" s="24" t="s">
        <v>13</v>
      </c>
      <c r="G41" s="74">
        <v>0</v>
      </c>
      <c r="H41" s="74">
        <v>1.2</v>
      </c>
      <c r="I41" s="74">
        <v>1.16</v>
      </c>
      <c r="J41" s="66">
        <v>0</v>
      </c>
      <c r="K41" s="66">
        <f t="shared" si="2"/>
        <v>96.66666666666666</v>
      </c>
      <c r="L41" s="21"/>
      <c r="N41" s="21"/>
    </row>
    <row r="42" spans="1:14" ht="12.75">
      <c r="A42" s="764" t="s">
        <v>510</v>
      </c>
      <c r="B42" s="765"/>
      <c r="C42" s="765"/>
      <c r="D42" s="765"/>
      <c r="E42" s="765"/>
      <c r="F42" s="770"/>
      <c r="G42" s="74">
        <f>SUM(G39:G41)</f>
        <v>0</v>
      </c>
      <c r="H42" s="61">
        <f>SUM(H39:H41)</f>
        <v>103</v>
      </c>
      <c r="I42" s="61">
        <f>SUM(I39:I41)</f>
        <v>102.80999999999999</v>
      </c>
      <c r="J42" s="66">
        <v>0</v>
      </c>
      <c r="K42" s="66">
        <f t="shared" si="2"/>
        <v>99.81553398058252</v>
      </c>
      <c r="L42" s="21"/>
      <c r="N42" s="21"/>
    </row>
    <row r="43" spans="1:14" ht="12.75">
      <c r="A43" s="554">
        <v>449</v>
      </c>
      <c r="B43" s="548">
        <v>3119</v>
      </c>
      <c r="C43" s="555">
        <v>5021</v>
      </c>
      <c r="D43" s="548">
        <v>10900</v>
      </c>
      <c r="E43" s="2">
        <v>103100077</v>
      </c>
      <c r="F43" s="24" t="s">
        <v>207</v>
      </c>
      <c r="G43" s="74">
        <v>0</v>
      </c>
      <c r="H43" s="66">
        <v>2.9</v>
      </c>
      <c r="I43" s="74">
        <v>0.25</v>
      </c>
      <c r="J43" s="74">
        <v>0</v>
      </c>
      <c r="K43" s="74">
        <f>I43/H43%</f>
        <v>8.620689655172415</v>
      </c>
      <c r="L43" s="21"/>
      <c r="N43" s="95"/>
    </row>
    <row r="44" spans="1:14" ht="12.75" hidden="1">
      <c r="A44" s="34">
        <v>450</v>
      </c>
      <c r="B44" s="6">
        <v>3119</v>
      </c>
      <c r="C44" s="35">
        <v>5169</v>
      </c>
      <c r="D44" s="34">
        <v>10900</v>
      </c>
      <c r="E44" s="6">
        <v>103100077</v>
      </c>
      <c r="F44" s="340" t="s">
        <v>26</v>
      </c>
      <c r="G44" s="61">
        <v>0</v>
      </c>
      <c r="H44" s="74">
        <v>0</v>
      </c>
      <c r="I44" s="61">
        <v>0</v>
      </c>
      <c r="J44" s="245">
        <v>0</v>
      </c>
      <c r="K44" s="66">
        <v>0</v>
      </c>
      <c r="N44" s="21"/>
    </row>
    <row r="45" spans="1:14" ht="12.75">
      <c r="A45" s="18">
        <v>450</v>
      </c>
      <c r="B45" s="2">
        <v>3119</v>
      </c>
      <c r="C45" s="24">
        <v>5175</v>
      </c>
      <c r="D45" s="18">
        <v>10900</v>
      </c>
      <c r="E45" s="2">
        <v>103100077</v>
      </c>
      <c r="F45" s="340" t="s">
        <v>216</v>
      </c>
      <c r="G45" s="61">
        <v>0</v>
      </c>
      <c r="H45" s="74">
        <v>2.7</v>
      </c>
      <c r="I45" s="61">
        <v>0.58</v>
      </c>
      <c r="J45" s="245">
        <v>0</v>
      </c>
      <c r="K45" s="245">
        <f>I45/H45%</f>
        <v>21.481481481481477</v>
      </c>
      <c r="N45" s="21"/>
    </row>
    <row r="46" spans="1:14" ht="12.75">
      <c r="A46" s="18">
        <v>450</v>
      </c>
      <c r="B46" s="2">
        <v>3119</v>
      </c>
      <c r="C46" s="24">
        <v>5137</v>
      </c>
      <c r="D46" s="18">
        <v>10900</v>
      </c>
      <c r="E46" s="2">
        <v>103100077</v>
      </c>
      <c r="F46" s="24" t="s">
        <v>62</v>
      </c>
      <c r="G46" s="61">
        <v>0</v>
      </c>
      <c r="H46" s="74">
        <v>60.7</v>
      </c>
      <c r="I46" s="61">
        <v>60.67</v>
      </c>
      <c r="J46" s="245">
        <v>0</v>
      </c>
      <c r="K46" s="245">
        <f>I46/H46%</f>
        <v>99.9505766062603</v>
      </c>
      <c r="N46" s="21"/>
    </row>
    <row r="47" spans="1:14" ht="12.75">
      <c r="A47" s="24">
        <v>450</v>
      </c>
      <c r="B47" s="24">
        <v>3119</v>
      </c>
      <c r="C47" s="24">
        <v>5139</v>
      </c>
      <c r="D47" s="24">
        <v>10900</v>
      </c>
      <c r="E47" s="24">
        <v>103100077</v>
      </c>
      <c r="F47" s="24" t="s">
        <v>170</v>
      </c>
      <c r="G47" s="74">
        <v>0</v>
      </c>
      <c r="H47" s="74">
        <v>0.6</v>
      </c>
      <c r="I47" s="74">
        <v>0</v>
      </c>
      <c r="J47" s="74">
        <v>0</v>
      </c>
      <c r="K47" s="245">
        <f>I47/H47%</f>
        <v>0</v>
      </c>
      <c r="N47" s="553"/>
    </row>
    <row r="48" spans="1:14" ht="12.75" hidden="1">
      <c r="A48" s="24">
        <v>450</v>
      </c>
      <c r="B48" s="24">
        <v>3119</v>
      </c>
      <c r="C48" s="24">
        <v>5168</v>
      </c>
      <c r="D48" s="24">
        <v>10900</v>
      </c>
      <c r="E48" s="2">
        <v>103100077</v>
      </c>
      <c r="F48" s="2" t="s">
        <v>331</v>
      </c>
      <c r="G48" s="74">
        <v>0</v>
      </c>
      <c r="H48" s="74">
        <v>0</v>
      </c>
      <c r="I48" s="74">
        <v>0</v>
      </c>
      <c r="J48" s="74">
        <v>0</v>
      </c>
      <c r="K48" s="245" t="e">
        <f>I48/H48%</f>
        <v>#DIV/0!</v>
      </c>
      <c r="N48" s="21"/>
    </row>
    <row r="49" spans="1:14" ht="12.75">
      <c r="A49" s="24">
        <v>450</v>
      </c>
      <c r="B49" s="24">
        <v>3119</v>
      </c>
      <c r="C49" s="24">
        <v>5168</v>
      </c>
      <c r="D49" s="24">
        <v>10900</v>
      </c>
      <c r="E49" s="2">
        <v>103100077</v>
      </c>
      <c r="F49" s="2" t="s">
        <v>331</v>
      </c>
      <c r="G49" s="74">
        <v>0</v>
      </c>
      <c r="H49" s="74">
        <v>2</v>
      </c>
      <c r="I49" s="74">
        <v>1.97</v>
      </c>
      <c r="J49" s="74">
        <v>0</v>
      </c>
      <c r="K49" s="245">
        <f>I49/H49%</f>
        <v>98.5</v>
      </c>
      <c r="N49" s="21"/>
    </row>
    <row r="50" spans="1:14" ht="13.5" thickBot="1">
      <c r="A50" s="771" t="s">
        <v>943</v>
      </c>
      <c r="B50" s="772"/>
      <c r="C50" s="772"/>
      <c r="D50" s="772"/>
      <c r="E50" s="772"/>
      <c r="F50" s="773"/>
      <c r="G50" s="332">
        <f>SUM(G43:G49)</f>
        <v>0</v>
      </c>
      <c r="H50" s="332">
        <f>SUM(H43:H49)</f>
        <v>68.89999999999999</v>
      </c>
      <c r="I50" s="332">
        <f>SUM(I43:I49)</f>
        <v>63.47</v>
      </c>
      <c r="J50" s="674">
        <v>0</v>
      </c>
      <c r="K50" s="332">
        <f t="shared" si="2"/>
        <v>92.1190130624093</v>
      </c>
      <c r="N50" s="21"/>
    </row>
    <row r="51" spans="1:14" ht="13.5" thickBot="1">
      <c r="A51" s="752" t="s">
        <v>283</v>
      </c>
      <c r="B51" s="753"/>
      <c r="C51" s="753"/>
      <c r="D51" s="753"/>
      <c r="E51" s="753"/>
      <c r="F51" s="754"/>
      <c r="G51" s="391">
        <f>G42+G50</f>
        <v>0</v>
      </c>
      <c r="H51" s="391">
        <f>H42+H50</f>
        <v>171.89999999999998</v>
      </c>
      <c r="I51" s="391">
        <f>I42+I50</f>
        <v>166.27999999999997</v>
      </c>
      <c r="J51" s="514">
        <v>0</v>
      </c>
      <c r="K51" s="336">
        <f t="shared" si="2"/>
        <v>96.7306573589296</v>
      </c>
      <c r="N51" s="21"/>
    </row>
    <row r="52" spans="1:14" ht="13.5" thickBot="1">
      <c r="A52" s="541"/>
      <c r="B52" s="541"/>
      <c r="C52" s="541"/>
      <c r="D52" s="541"/>
      <c r="E52" s="541"/>
      <c r="F52" s="541"/>
      <c r="G52" s="338"/>
      <c r="H52" s="338"/>
      <c r="I52" s="338"/>
      <c r="J52" s="338"/>
      <c r="K52" s="338"/>
      <c r="N52" s="21"/>
    </row>
    <row r="53" spans="1:14" ht="13.5" thickBot="1">
      <c r="A53" s="752" t="s">
        <v>513</v>
      </c>
      <c r="B53" s="753"/>
      <c r="C53" s="753"/>
      <c r="D53" s="753"/>
      <c r="E53" s="753"/>
      <c r="F53" s="774"/>
      <c r="G53" s="335">
        <f>G19+G36+G51</f>
        <v>0</v>
      </c>
      <c r="H53" s="335">
        <f>H19+H36+H51</f>
        <v>3522.5</v>
      </c>
      <c r="I53" s="335">
        <f>I19+I36+I51</f>
        <v>3325.58</v>
      </c>
      <c r="J53" s="336">
        <v>0</v>
      </c>
      <c r="K53" s="336">
        <f>I53/H53%</f>
        <v>94.4096522356281</v>
      </c>
      <c r="N53" s="21"/>
    </row>
    <row r="54" spans="1:14" ht="12.75">
      <c r="A54" s="541"/>
      <c r="B54" s="541"/>
      <c r="C54" s="541"/>
      <c r="D54" s="541"/>
      <c r="E54" s="541"/>
      <c r="F54" s="541"/>
      <c r="G54" s="338"/>
      <c r="H54" s="338"/>
      <c r="I54" s="338"/>
      <c r="J54" s="338"/>
      <c r="K54" s="338"/>
      <c r="N54" s="21"/>
    </row>
    <row r="55" spans="1:11" ht="12.75">
      <c r="A55" s="541"/>
      <c r="B55" s="541"/>
      <c r="C55" s="541"/>
      <c r="D55" s="541"/>
      <c r="E55" s="541"/>
      <c r="F55" s="541"/>
      <c r="G55" s="338"/>
      <c r="H55" s="338"/>
      <c r="I55" s="338"/>
      <c r="J55" s="338"/>
      <c r="K55" s="338"/>
    </row>
    <row r="56" spans="1:11" ht="12.75">
      <c r="A56" s="46" t="s">
        <v>652</v>
      </c>
      <c r="B56" s="21"/>
      <c r="C56" s="21"/>
      <c r="D56" s="21"/>
      <c r="E56" s="21"/>
      <c r="F56" s="21"/>
      <c r="G56" s="21"/>
      <c r="H56" s="21"/>
      <c r="I56" s="21"/>
      <c r="J56" s="21"/>
      <c r="K56" s="21"/>
    </row>
    <row r="57" spans="1:11" ht="66" customHeight="1">
      <c r="A57" s="745" t="s">
        <v>838</v>
      </c>
      <c r="B57" s="745"/>
      <c r="C57" s="745"/>
      <c r="D57" s="745"/>
      <c r="E57" s="745"/>
      <c r="F57" s="745"/>
      <c r="G57" s="745"/>
      <c r="H57" s="745"/>
      <c r="I57" s="745"/>
      <c r="J57" s="745"/>
      <c r="K57" s="745"/>
    </row>
    <row r="58" spans="1:11" ht="12.75">
      <c r="A58" s="21"/>
      <c r="B58" s="21"/>
      <c r="C58" s="21"/>
      <c r="D58" s="21"/>
      <c r="E58" s="21"/>
      <c r="F58" s="21"/>
      <c r="G58" s="21"/>
      <c r="H58" s="21"/>
      <c r="I58" s="393"/>
      <c r="J58" s="21"/>
      <c r="K58" s="21"/>
    </row>
    <row r="59" spans="1:11" ht="12.75">
      <c r="A59" s="21"/>
      <c r="B59" s="21"/>
      <c r="C59" s="21"/>
      <c r="D59" s="21"/>
      <c r="E59" s="21"/>
      <c r="F59" s="21"/>
      <c r="G59" s="21"/>
      <c r="H59" s="21"/>
      <c r="I59" s="21"/>
      <c r="J59" s="21"/>
      <c r="K59" s="21"/>
    </row>
    <row r="60" spans="1:11" ht="12.75">
      <c r="A60" s="21"/>
      <c r="B60" s="21"/>
      <c r="C60" s="21"/>
      <c r="D60" s="21"/>
      <c r="E60" s="21"/>
      <c r="F60" s="21"/>
      <c r="G60" s="21"/>
      <c r="H60" s="21"/>
      <c r="I60" s="21"/>
      <c r="J60" s="21"/>
      <c r="K60" s="21"/>
    </row>
    <row r="61" spans="1:11" ht="12.75">
      <c r="A61" s="21"/>
      <c r="B61" s="21"/>
      <c r="C61" s="21"/>
      <c r="D61" s="21"/>
      <c r="E61" s="21"/>
      <c r="F61" s="21"/>
      <c r="G61" s="21"/>
      <c r="H61" s="21"/>
      <c r="I61" s="21"/>
      <c r="J61" s="21"/>
      <c r="K61" s="21"/>
    </row>
  </sheetData>
  <sheetProtection/>
  <mergeCells count="11">
    <mergeCell ref="A42:F42"/>
    <mergeCell ref="A50:F50"/>
    <mergeCell ref="A51:F51"/>
    <mergeCell ref="A53:F53"/>
    <mergeCell ref="A57:K57"/>
    <mergeCell ref="A8:F8"/>
    <mergeCell ref="A18:F18"/>
    <mergeCell ref="A19:F19"/>
    <mergeCell ref="A25:F25"/>
    <mergeCell ref="A35:F35"/>
    <mergeCell ref="A36:F36"/>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&amp;L&amp;A&amp;R&amp;P</oddFooter>
  </headerFooter>
</worksheet>
</file>

<file path=xl/worksheets/sheet34.xml><?xml version="1.0" encoding="utf-8"?>
<worksheet xmlns="http://schemas.openxmlformats.org/spreadsheetml/2006/main" xmlns:r="http://schemas.openxmlformats.org/officeDocument/2006/relationships">
  <dimension ref="A1:M43"/>
  <sheetViews>
    <sheetView zoomScalePageLayoutView="0" workbookViewId="0" topLeftCell="A1">
      <selection activeCell="I27" sqref="I27:I35"/>
    </sheetView>
  </sheetViews>
  <sheetFormatPr defaultColWidth="9.00390625" defaultRowHeight="12.75"/>
  <cols>
    <col min="1" max="1" width="5.125" style="0" customWidth="1"/>
    <col min="2" max="2" width="6.50390625" style="0" customWidth="1"/>
    <col min="3" max="3" width="6.375" style="0" customWidth="1"/>
    <col min="4" max="4" width="8.00390625" style="0" customWidth="1"/>
    <col min="5" max="5" width="10.50390625" style="0" customWidth="1"/>
    <col min="6" max="6" width="42.12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11" ht="12.75">
      <c r="A1" s="324" t="s">
        <v>514</v>
      </c>
      <c r="B1" s="324"/>
      <c r="C1" s="21"/>
      <c r="D1" s="21"/>
      <c r="E1" s="21"/>
      <c r="F1" s="21"/>
      <c r="G1" s="21"/>
      <c r="H1" s="21"/>
      <c r="I1" s="21"/>
      <c r="J1" s="21"/>
      <c r="K1" s="21"/>
    </row>
    <row r="2" spans="1:11" ht="7.5" customHeight="1">
      <c r="A2" s="53"/>
      <c r="B2" s="21"/>
      <c r="C2" s="21"/>
      <c r="D2" s="21"/>
      <c r="E2" s="21"/>
      <c r="F2" s="21"/>
      <c r="G2" s="21"/>
      <c r="H2" s="21"/>
      <c r="I2" s="21"/>
      <c r="J2" s="21"/>
      <c r="K2" s="21"/>
    </row>
    <row r="3" spans="1:12" ht="13.5" thickBot="1">
      <c r="A3" s="43" t="s">
        <v>515</v>
      </c>
      <c r="B3" s="23"/>
      <c r="C3" s="23"/>
      <c r="D3" s="23"/>
      <c r="E3" s="23"/>
      <c r="F3" s="23"/>
      <c r="G3" s="65"/>
      <c r="H3" s="65"/>
      <c r="I3" s="65"/>
      <c r="J3" s="338"/>
      <c r="K3" s="338"/>
      <c r="L3" s="15"/>
    </row>
    <row r="4" spans="1:12" ht="13.5" customHeight="1" thickBot="1">
      <c r="A4" s="504" t="s">
        <v>229</v>
      </c>
      <c r="B4" s="504" t="s">
        <v>230</v>
      </c>
      <c r="C4" s="504" t="s">
        <v>36</v>
      </c>
      <c r="D4" s="504" t="s">
        <v>276</v>
      </c>
      <c r="E4" s="504" t="s">
        <v>277</v>
      </c>
      <c r="F4" s="504" t="s">
        <v>278</v>
      </c>
      <c r="G4" s="504" t="s">
        <v>247</v>
      </c>
      <c r="H4" s="505" t="s">
        <v>248</v>
      </c>
      <c r="I4" s="505" t="s">
        <v>249</v>
      </c>
      <c r="J4" s="505" t="s">
        <v>250</v>
      </c>
      <c r="K4" s="505" t="s">
        <v>251</v>
      </c>
      <c r="L4" s="15"/>
    </row>
    <row r="5" spans="1:12" ht="12.75">
      <c r="A5" s="526">
        <v>442</v>
      </c>
      <c r="B5" s="89">
        <v>3119</v>
      </c>
      <c r="C5" s="89">
        <v>5021</v>
      </c>
      <c r="D5" s="89">
        <v>2370288</v>
      </c>
      <c r="E5" s="6">
        <v>108100104</v>
      </c>
      <c r="F5" s="89" t="s">
        <v>207</v>
      </c>
      <c r="G5" s="66">
        <v>0</v>
      </c>
      <c r="H5" s="66"/>
      <c r="I5" s="66"/>
      <c r="J5" s="66">
        <v>0</v>
      </c>
      <c r="K5" s="445" t="e">
        <f>I5/H5%</f>
        <v>#DIV/0!</v>
      </c>
      <c r="L5" s="21"/>
    </row>
    <row r="6" spans="1:13" ht="12.75">
      <c r="A6" s="442">
        <v>442</v>
      </c>
      <c r="B6" s="24">
        <v>3119</v>
      </c>
      <c r="C6" s="24">
        <v>5031</v>
      </c>
      <c r="D6" s="89">
        <v>2370288</v>
      </c>
      <c r="E6" s="6">
        <v>108100104</v>
      </c>
      <c r="F6" s="24" t="s">
        <v>66</v>
      </c>
      <c r="G6" s="74">
        <v>0</v>
      </c>
      <c r="H6" s="74"/>
      <c r="I6" s="74"/>
      <c r="J6" s="66">
        <v>0</v>
      </c>
      <c r="K6" s="445" t="e">
        <f aca="true" t="shared" si="0" ref="K6:K13">I6/H6%</f>
        <v>#DIV/0!</v>
      </c>
      <c r="L6" s="21"/>
      <c r="M6" s="21"/>
    </row>
    <row r="7" spans="1:12" ht="12.75">
      <c r="A7" s="442">
        <v>442</v>
      </c>
      <c r="B7" s="24">
        <v>3119</v>
      </c>
      <c r="C7" s="24">
        <v>5032</v>
      </c>
      <c r="D7" s="89">
        <v>2370288</v>
      </c>
      <c r="E7" s="6">
        <v>108100104</v>
      </c>
      <c r="F7" s="24" t="s">
        <v>13</v>
      </c>
      <c r="G7" s="74">
        <v>0</v>
      </c>
      <c r="H7" s="74"/>
      <c r="I7" s="74"/>
      <c r="J7" s="66">
        <v>0</v>
      </c>
      <c r="K7" s="445" t="e">
        <f t="shared" si="0"/>
        <v>#DIV/0!</v>
      </c>
      <c r="L7" s="21"/>
    </row>
    <row r="8" spans="1:12" ht="12.75">
      <c r="A8" s="778" t="s">
        <v>508</v>
      </c>
      <c r="B8" s="765"/>
      <c r="C8" s="765"/>
      <c r="D8" s="765"/>
      <c r="E8" s="765"/>
      <c r="F8" s="770"/>
      <c r="G8" s="74">
        <v>0</v>
      </c>
      <c r="H8" s="74"/>
      <c r="I8" s="74"/>
      <c r="J8" s="66">
        <v>0</v>
      </c>
      <c r="K8" s="445" t="e">
        <f t="shared" si="0"/>
        <v>#DIV/0!</v>
      </c>
      <c r="L8" s="21"/>
    </row>
    <row r="9" spans="1:11" ht="12.75" hidden="1">
      <c r="A9" s="520">
        <v>450</v>
      </c>
      <c r="B9" s="6">
        <v>3119</v>
      </c>
      <c r="C9" s="35">
        <v>5137</v>
      </c>
      <c r="D9" s="89">
        <v>2370288</v>
      </c>
      <c r="E9" s="6">
        <v>108100104</v>
      </c>
      <c r="F9" s="2" t="s">
        <v>62</v>
      </c>
      <c r="G9" s="61">
        <v>0</v>
      </c>
      <c r="H9" s="61"/>
      <c r="I9" s="61"/>
      <c r="J9" s="296">
        <v>0</v>
      </c>
      <c r="K9" s="445" t="e">
        <f t="shared" si="0"/>
        <v>#DIV/0!</v>
      </c>
    </row>
    <row r="10" spans="1:11" ht="12.75">
      <c r="A10" s="525">
        <v>450</v>
      </c>
      <c r="B10" s="6">
        <v>3119</v>
      </c>
      <c r="C10" s="35">
        <v>5169</v>
      </c>
      <c r="D10" s="89">
        <v>2370288</v>
      </c>
      <c r="E10" s="6">
        <v>108100104</v>
      </c>
      <c r="F10" s="340" t="s">
        <v>26</v>
      </c>
      <c r="G10" s="61">
        <v>0</v>
      </c>
      <c r="H10" s="61"/>
      <c r="I10" s="61"/>
      <c r="J10" s="245">
        <v>0</v>
      </c>
      <c r="K10" s="445" t="e">
        <f t="shared" si="0"/>
        <v>#DIV/0!</v>
      </c>
    </row>
    <row r="11" spans="1:11" ht="12.75">
      <c r="A11" s="520">
        <v>450</v>
      </c>
      <c r="B11" s="6">
        <v>3119</v>
      </c>
      <c r="C11" s="35">
        <v>5175</v>
      </c>
      <c r="D11" s="89">
        <v>2370288</v>
      </c>
      <c r="E11" s="6">
        <v>108100104</v>
      </c>
      <c r="F11" s="340" t="s">
        <v>216</v>
      </c>
      <c r="G11" s="71">
        <v>0</v>
      </c>
      <c r="H11" s="71"/>
      <c r="I11" s="71"/>
      <c r="J11" s="245">
        <v>0</v>
      </c>
      <c r="K11" s="445" t="e">
        <f t="shared" si="0"/>
        <v>#DIV/0!</v>
      </c>
    </row>
    <row r="12" spans="1:11" ht="13.5" thickBot="1">
      <c r="A12" s="779" t="s">
        <v>509</v>
      </c>
      <c r="B12" s="780"/>
      <c r="C12" s="780"/>
      <c r="D12" s="780"/>
      <c r="E12" s="780"/>
      <c r="F12" s="766"/>
      <c r="G12" s="71">
        <f>SUM(G9:G11)</f>
        <v>0</v>
      </c>
      <c r="H12" s="71"/>
      <c r="I12" s="71"/>
      <c r="J12" s="233">
        <v>0</v>
      </c>
      <c r="K12" s="445" t="e">
        <f t="shared" si="0"/>
        <v>#DIV/0!</v>
      </c>
    </row>
    <row r="13" spans="1:11" ht="13.5" thickBot="1">
      <c r="A13" s="752" t="s">
        <v>283</v>
      </c>
      <c r="B13" s="753"/>
      <c r="C13" s="753"/>
      <c r="D13" s="753"/>
      <c r="E13" s="753"/>
      <c r="F13" s="754"/>
      <c r="G13" s="508">
        <f>G8+G12</f>
        <v>0</v>
      </c>
      <c r="H13" s="508">
        <f>H8+H12</f>
        <v>0</v>
      </c>
      <c r="I13" s="508">
        <f>I8+I12</f>
        <v>0</v>
      </c>
      <c r="J13" s="509">
        <v>0</v>
      </c>
      <c r="K13" s="510" t="e">
        <f t="shared" si="0"/>
        <v>#DIV/0!</v>
      </c>
    </row>
    <row r="14" spans="1:12" ht="15" customHeight="1" thickBot="1">
      <c r="A14" s="527" t="s">
        <v>516</v>
      </c>
      <c r="B14" s="511"/>
      <c r="C14" s="511"/>
      <c r="D14" s="511"/>
      <c r="E14" s="511"/>
      <c r="F14" s="511"/>
      <c r="G14" s="65"/>
      <c r="H14" s="65"/>
      <c r="I14" s="65"/>
      <c r="J14" s="338"/>
      <c r="K14" s="522"/>
      <c r="L14" s="15"/>
    </row>
    <row r="15" spans="1:12" ht="13.5" customHeight="1" thickBot="1">
      <c r="A15" s="504" t="s">
        <v>229</v>
      </c>
      <c r="B15" s="504" t="s">
        <v>230</v>
      </c>
      <c r="C15" s="504" t="s">
        <v>36</v>
      </c>
      <c r="D15" s="504" t="s">
        <v>276</v>
      </c>
      <c r="E15" s="504" t="s">
        <v>277</v>
      </c>
      <c r="F15" s="504" t="s">
        <v>278</v>
      </c>
      <c r="G15" s="504" t="s">
        <v>247</v>
      </c>
      <c r="H15" s="505" t="s">
        <v>248</v>
      </c>
      <c r="I15" s="505" t="s">
        <v>249</v>
      </c>
      <c r="J15" s="505" t="s">
        <v>250</v>
      </c>
      <c r="K15" s="505" t="s">
        <v>251</v>
      </c>
      <c r="L15" s="15"/>
    </row>
    <row r="16" spans="1:12" ht="12.75">
      <c r="A16" s="442">
        <v>442</v>
      </c>
      <c r="B16" s="24">
        <v>3119</v>
      </c>
      <c r="C16" s="24">
        <v>5021</v>
      </c>
      <c r="D16" s="24">
        <v>2370288</v>
      </c>
      <c r="E16" s="6">
        <v>108517050</v>
      </c>
      <c r="F16" s="24" t="s">
        <v>207</v>
      </c>
      <c r="G16" s="74">
        <v>0</v>
      </c>
      <c r="H16" s="74"/>
      <c r="I16" s="74"/>
      <c r="J16" s="66">
        <v>0</v>
      </c>
      <c r="K16" s="445" t="e">
        <f>I16/H16%</f>
        <v>#DIV/0!</v>
      </c>
      <c r="L16" s="21"/>
    </row>
    <row r="17" spans="1:12" ht="12.75">
      <c r="A17" s="442">
        <v>442</v>
      </c>
      <c r="B17" s="24">
        <v>3119</v>
      </c>
      <c r="C17" s="24">
        <v>5031</v>
      </c>
      <c r="D17" s="24">
        <v>2370288</v>
      </c>
      <c r="E17" s="6">
        <v>108517050</v>
      </c>
      <c r="F17" s="24" t="s">
        <v>66</v>
      </c>
      <c r="G17" s="74">
        <v>0</v>
      </c>
      <c r="H17" s="74"/>
      <c r="I17" s="74"/>
      <c r="J17" s="66">
        <v>0</v>
      </c>
      <c r="K17" s="445" t="e">
        <f aca="true" t="shared" si="1" ref="K17:K24">I17/H17%</f>
        <v>#DIV/0!</v>
      </c>
      <c r="L17" s="21"/>
    </row>
    <row r="18" spans="1:12" ht="12.75">
      <c r="A18" s="442">
        <v>442</v>
      </c>
      <c r="B18" s="24">
        <v>3119</v>
      </c>
      <c r="C18" s="24">
        <v>5032</v>
      </c>
      <c r="D18" s="24">
        <v>2370288</v>
      </c>
      <c r="E18" s="6">
        <v>108517050</v>
      </c>
      <c r="F18" s="24" t="s">
        <v>13</v>
      </c>
      <c r="G18" s="74">
        <v>0</v>
      </c>
      <c r="H18" s="74"/>
      <c r="I18" s="74"/>
      <c r="J18" s="74">
        <v>0</v>
      </c>
      <c r="K18" s="445" t="e">
        <f t="shared" si="1"/>
        <v>#DIV/0!</v>
      </c>
      <c r="L18" s="21"/>
    </row>
    <row r="19" spans="1:12" ht="12.75">
      <c r="A19" s="778" t="s">
        <v>510</v>
      </c>
      <c r="B19" s="765"/>
      <c r="C19" s="765"/>
      <c r="D19" s="765"/>
      <c r="E19" s="765"/>
      <c r="F19" s="770"/>
      <c r="G19" s="74">
        <v>0</v>
      </c>
      <c r="H19" s="74"/>
      <c r="I19" s="74"/>
      <c r="J19" s="74">
        <v>0</v>
      </c>
      <c r="K19" s="445" t="e">
        <f t="shared" si="1"/>
        <v>#DIV/0!</v>
      </c>
      <c r="L19" s="21"/>
    </row>
    <row r="20" spans="1:11" ht="12.75" hidden="1">
      <c r="A20" s="520">
        <v>450</v>
      </c>
      <c r="B20" s="6">
        <v>3119</v>
      </c>
      <c r="C20" s="35">
        <v>5137</v>
      </c>
      <c r="D20" s="89">
        <v>2370288</v>
      </c>
      <c r="E20" s="6">
        <v>108517050</v>
      </c>
      <c r="F20" s="2" t="s">
        <v>62</v>
      </c>
      <c r="G20" s="61">
        <v>0</v>
      </c>
      <c r="H20" s="61"/>
      <c r="I20" s="61"/>
      <c r="J20" s="296">
        <v>0</v>
      </c>
      <c r="K20" s="506" t="e">
        <f t="shared" si="1"/>
        <v>#DIV/0!</v>
      </c>
    </row>
    <row r="21" spans="1:11" ht="12.75">
      <c r="A21" s="520">
        <v>450</v>
      </c>
      <c r="B21" s="6">
        <v>3119</v>
      </c>
      <c r="C21" s="35">
        <v>5169</v>
      </c>
      <c r="D21" s="89">
        <v>2370288</v>
      </c>
      <c r="E21" s="6">
        <v>108517050</v>
      </c>
      <c r="F21" s="340" t="s">
        <v>26</v>
      </c>
      <c r="G21" s="61">
        <v>0</v>
      </c>
      <c r="H21" s="61"/>
      <c r="I21" s="61"/>
      <c r="J21" s="296">
        <v>0</v>
      </c>
      <c r="K21" s="506" t="e">
        <f t="shared" si="1"/>
        <v>#DIV/0!</v>
      </c>
    </row>
    <row r="22" spans="1:11" ht="12.75">
      <c r="A22" s="520">
        <v>450</v>
      </c>
      <c r="B22" s="6">
        <v>3119</v>
      </c>
      <c r="C22" s="35">
        <v>5175</v>
      </c>
      <c r="D22" s="89">
        <v>2370288</v>
      </c>
      <c r="E22" s="6">
        <v>108100077</v>
      </c>
      <c r="F22" s="340" t="s">
        <v>216</v>
      </c>
      <c r="G22" s="71">
        <v>0</v>
      </c>
      <c r="H22" s="71"/>
      <c r="I22" s="71"/>
      <c r="J22" s="245">
        <v>0</v>
      </c>
      <c r="K22" s="507" t="e">
        <f t="shared" si="1"/>
        <v>#DIV/0!</v>
      </c>
    </row>
    <row r="23" spans="1:12" ht="13.5" thickBot="1">
      <c r="A23" s="779" t="s">
        <v>511</v>
      </c>
      <c r="B23" s="780"/>
      <c r="C23" s="780"/>
      <c r="D23" s="780"/>
      <c r="E23" s="780"/>
      <c r="F23" s="766"/>
      <c r="G23" s="295">
        <f>SUM(G20:G22)</f>
        <v>0</v>
      </c>
      <c r="H23" s="295"/>
      <c r="I23" s="295"/>
      <c r="J23" s="333">
        <v>0</v>
      </c>
      <c r="K23" s="507" t="e">
        <f t="shared" si="1"/>
        <v>#DIV/0!</v>
      </c>
      <c r="L23" s="21"/>
    </row>
    <row r="24" spans="1:12" ht="13.5" thickBot="1">
      <c r="A24" s="752" t="s">
        <v>283</v>
      </c>
      <c r="B24" s="753"/>
      <c r="C24" s="753"/>
      <c r="D24" s="753"/>
      <c r="E24" s="753"/>
      <c r="F24" s="754"/>
      <c r="G24" s="512">
        <f>G19+G23</f>
        <v>0</v>
      </c>
      <c r="H24" s="512">
        <f>H19+H23</f>
        <v>0</v>
      </c>
      <c r="I24" s="512">
        <f>I19+I23</f>
        <v>0</v>
      </c>
      <c r="J24" s="512">
        <v>0</v>
      </c>
      <c r="K24" s="510" t="e">
        <f t="shared" si="1"/>
        <v>#DIV/0!</v>
      </c>
      <c r="L24" s="21"/>
    </row>
    <row r="25" spans="1:12" ht="15.75" customHeight="1" thickBot="1">
      <c r="A25" s="521" t="s">
        <v>512</v>
      </c>
      <c r="B25" s="23"/>
      <c r="C25" s="23"/>
      <c r="D25" s="23"/>
      <c r="E25" s="23"/>
      <c r="F25" s="23"/>
      <c r="G25" s="65"/>
      <c r="H25" s="65"/>
      <c r="I25" s="65"/>
      <c r="J25" s="338"/>
      <c r="K25" s="522"/>
      <c r="L25" s="15"/>
    </row>
    <row r="26" spans="1:12" ht="13.5" customHeight="1" thickBot="1">
      <c r="A26" s="504" t="s">
        <v>229</v>
      </c>
      <c r="B26" s="504" t="s">
        <v>230</v>
      </c>
      <c r="C26" s="504" t="s">
        <v>36</v>
      </c>
      <c r="D26" s="504" t="s">
        <v>276</v>
      </c>
      <c r="E26" s="504" t="s">
        <v>277</v>
      </c>
      <c r="F26" s="504" t="s">
        <v>278</v>
      </c>
      <c r="G26" s="504" t="s">
        <v>247</v>
      </c>
      <c r="H26" s="505" t="s">
        <v>248</v>
      </c>
      <c r="I26" s="505" t="s">
        <v>249</v>
      </c>
      <c r="J26" s="505" t="s">
        <v>250</v>
      </c>
      <c r="K26" s="505" t="s">
        <v>251</v>
      </c>
      <c r="L26" s="15"/>
    </row>
    <row r="27" spans="1:12" ht="13.5" customHeight="1">
      <c r="A27" s="523">
        <v>442</v>
      </c>
      <c r="B27" s="513">
        <v>3119</v>
      </c>
      <c r="C27" s="513">
        <v>5021</v>
      </c>
      <c r="D27" s="24">
        <v>2370288</v>
      </c>
      <c r="E27" s="6">
        <v>108100077</v>
      </c>
      <c r="F27" s="24" t="s">
        <v>207</v>
      </c>
      <c r="G27" s="74">
        <v>0</v>
      </c>
      <c r="H27" s="74"/>
      <c r="I27" s="74"/>
      <c r="J27" s="74">
        <v>0</v>
      </c>
      <c r="K27" s="524" t="e">
        <f aca="true" t="shared" si="2" ref="K27:K36">I27/H27%</f>
        <v>#DIV/0!</v>
      </c>
      <c r="L27" s="15"/>
    </row>
    <row r="28" spans="1:12" ht="12.75">
      <c r="A28" s="442">
        <v>442</v>
      </c>
      <c r="B28" s="24">
        <v>3119</v>
      </c>
      <c r="C28" s="24">
        <v>5031</v>
      </c>
      <c r="D28" s="24">
        <v>2370288</v>
      </c>
      <c r="E28" s="6">
        <v>108100077</v>
      </c>
      <c r="F28" s="24" t="s">
        <v>66</v>
      </c>
      <c r="G28" s="74">
        <v>0</v>
      </c>
      <c r="H28" s="74"/>
      <c r="I28" s="74"/>
      <c r="J28" s="66">
        <v>0</v>
      </c>
      <c r="K28" s="445" t="e">
        <f t="shared" si="2"/>
        <v>#DIV/0!</v>
      </c>
      <c r="L28" s="21"/>
    </row>
    <row r="29" spans="1:12" ht="12.75">
      <c r="A29" s="442">
        <v>442</v>
      </c>
      <c r="B29" s="24">
        <v>3119</v>
      </c>
      <c r="C29" s="24">
        <v>5032</v>
      </c>
      <c r="D29" s="24">
        <v>2370288</v>
      </c>
      <c r="E29" s="6">
        <v>108100077</v>
      </c>
      <c r="F29" s="24" t="s">
        <v>13</v>
      </c>
      <c r="G29" s="74">
        <v>0</v>
      </c>
      <c r="H29" s="74"/>
      <c r="I29" s="74"/>
      <c r="J29" s="66">
        <v>0</v>
      </c>
      <c r="K29" s="445" t="e">
        <f t="shared" si="2"/>
        <v>#DIV/0!</v>
      </c>
      <c r="L29" s="21"/>
    </row>
    <row r="30" spans="1:12" ht="12.75">
      <c r="A30" s="778" t="s">
        <v>510</v>
      </c>
      <c r="B30" s="765"/>
      <c r="C30" s="765"/>
      <c r="D30" s="765"/>
      <c r="E30" s="765"/>
      <c r="F30" s="770"/>
      <c r="G30" s="74">
        <f>SUM(G27:G29)</f>
        <v>0</v>
      </c>
      <c r="H30" s="74"/>
      <c r="I30" s="74"/>
      <c r="J30" s="66">
        <v>0</v>
      </c>
      <c r="K30" s="445" t="e">
        <f t="shared" si="2"/>
        <v>#DIV/0!</v>
      </c>
      <c r="L30" s="21"/>
    </row>
    <row r="31" spans="1:11" ht="12.75" hidden="1">
      <c r="A31" s="520">
        <v>450</v>
      </c>
      <c r="B31" s="6">
        <v>3119</v>
      </c>
      <c r="C31" s="35">
        <v>5137</v>
      </c>
      <c r="D31" s="89">
        <v>2370288</v>
      </c>
      <c r="E31" s="6">
        <v>108100077</v>
      </c>
      <c r="F31" s="2" t="s">
        <v>62</v>
      </c>
      <c r="G31" s="61">
        <v>0</v>
      </c>
      <c r="H31" s="61"/>
      <c r="I31" s="61"/>
      <c r="J31" s="296">
        <v>0</v>
      </c>
      <c r="K31" s="506" t="e">
        <f t="shared" si="2"/>
        <v>#DIV/0!</v>
      </c>
    </row>
    <row r="32" spans="1:11" ht="12.75">
      <c r="A32" s="520">
        <v>450</v>
      </c>
      <c r="B32" s="6">
        <v>3119</v>
      </c>
      <c r="C32" s="35">
        <v>5169</v>
      </c>
      <c r="D32" s="89">
        <v>2370288</v>
      </c>
      <c r="E32" s="6">
        <v>108100077</v>
      </c>
      <c r="F32" s="340" t="s">
        <v>26</v>
      </c>
      <c r="G32" s="61">
        <v>0</v>
      </c>
      <c r="H32" s="61"/>
      <c r="I32" s="61"/>
      <c r="J32" s="296">
        <v>0</v>
      </c>
      <c r="K32" s="506" t="e">
        <f t="shared" si="2"/>
        <v>#DIV/0!</v>
      </c>
    </row>
    <row r="33" spans="1:11" ht="12.75">
      <c r="A33" s="525">
        <v>450</v>
      </c>
      <c r="B33" s="6">
        <v>3119</v>
      </c>
      <c r="C33" s="35">
        <v>5168</v>
      </c>
      <c r="D33" s="89">
        <v>2370288</v>
      </c>
      <c r="E33" s="6">
        <v>108100077</v>
      </c>
      <c r="F33" s="2" t="s">
        <v>331</v>
      </c>
      <c r="G33" s="61">
        <v>0</v>
      </c>
      <c r="H33" s="61"/>
      <c r="I33" s="61"/>
      <c r="J33" s="245">
        <v>0</v>
      </c>
      <c r="K33" s="506" t="e">
        <f t="shared" si="2"/>
        <v>#DIV/0!</v>
      </c>
    </row>
    <row r="34" spans="1:11" ht="12.75">
      <c r="A34" s="520">
        <v>450</v>
      </c>
      <c r="B34" s="6">
        <v>3119</v>
      </c>
      <c r="C34" s="35">
        <v>5175</v>
      </c>
      <c r="D34" s="89">
        <v>2370288</v>
      </c>
      <c r="E34" s="6">
        <v>108100077</v>
      </c>
      <c r="F34" s="340" t="s">
        <v>216</v>
      </c>
      <c r="G34" s="61">
        <v>0</v>
      </c>
      <c r="H34" s="61"/>
      <c r="I34" s="61"/>
      <c r="J34" s="245">
        <v>0</v>
      </c>
      <c r="K34" s="506" t="e">
        <f t="shared" si="2"/>
        <v>#DIV/0!</v>
      </c>
    </row>
    <row r="35" spans="1:11" ht="13.5" thickBot="1">
      <c r="A35" s="782" t="s">
        <v>511</v>
      </c>
      <c r="B35" s="783"/>
      <c r="C35" s="783"/>
      <c r="D35" s="783"/>
      <c r="E35" s="783"/>
      <c r="F35" s="784"/>
      <c r="G35" s="61">
        <f>SUM(G31:G34)</f>
        <v>0</v>
      </c>
      <c r="H35" s="61"/>
      <c r="I35" s="61"/>
      <c r="J35" s="296">
        <v>0</v>
      </c>
      <c r="K35" s="506" t="e">
        <f t="shared" si="2"/>
        <v>#DIV/0!</v>
      </c>
    </row>
    <row r="36" spans="1:11" ht="13.5" thickBot="1">
      <c r="A36" s="775" t="s">
        <v>283</v>
      </c>
      <c r="B36" s="776"/>
      <c r="C36" s="776"/>
      <c r="D36" s="776"/>
      <c r="E36" s="776"/>
      <c r="F36" s="777"/>
      <c r="G36" s="391">
        <f>G30+G35</f>
        <v>0</v>
      </c>
      <c r="H36" s="391">
        <f>H30+H35</f>
        <v>0</v>
      </c>
      <c r="I36" s="391">
        <f>I30+I35</f>
        <v>0</v>
      </c>
      <c r="J36" s="514">
        <v>0</v>
      </c>
      <c r="K36" s="242" t="e">
        <f t="shared" si="2"/>
        <v>#DIV/0!</v>
      </c>
    </row>
    <row r="37" spans="1:11" ht="9" customHeight="1" thickBot="1">
      <c r="A37" s="515"/>
      <c r="B37" s="515"/>
      <c r="C37" s="515"/>
      <c r="D37" s="515"/>
      <c r="E37" s="515"/>
      <c r="F37" s="515"/>
      <c r="G37" s="338"/>
      <c r="H37" s="338"/>
      <c r="I37" s="338"/>
      <c r="J37" s="338"/>
      <c r="K37" s="268"/>
    </row>
    <row r="38" spans="1:11" ht="13.5" thickBot="1">
      <c r="A38" s="775" t="s">
        <v>513</v>
      </c>
      <c r="B38" s="776"/>
      <c r="C38" s="776"/>
      <c r="D38" s="776"/>
      <c r="E38" s="776"/>
      <c r="F38" s="781"/>
      <c r="G38" s="335">
        <f>G13+G24+G36</f>
        <v>0</v>
      </c>
      <c r="H38" s="335">
        <f>H13+H24+H36</f>
        <v>0</v>
      </c>
      <c r="I38" s="335">
        <f>I13+I24+I36</f>
        <v>0</v>
      </c>
      <c r="J38" s="336">
        <v>0</v>
      </c>
      <c r="K38" s="242" t="e">
        <f>I38/H38%</f>
        <v>#DIV/0!</v>
      </c>
    </row>
    <row r="39" spans="1:11" ht="9" customHeight="1">
      <c r="A39" s="515"/>
      <c r="B39" s="515"/>
      <c r="C39" s="515"/>
      <c r="D39" s="515"/>
      <c r="E39" s="515"/>
      <c r="F39" s="515"/>
      <c r="G39" s="338"/>
      <c r="H39" s="338"/>
      <c r="I39" s="338"/>
      <c r="J39" s="338"/>
      <c r="K39" s="268"/>
    </row>
    <row r="40" spans="1:11" ht="12.75">
      <c r="A40" s="46" t="s">
        <v>571</v>
      </c>
      <c r="B40" s="21"/>
      <c r="C40" s="21"/>
      <c r="D40" s="21"/>
      <c r="E40" s="21"/>
      <c r="F40" s="21"/>
      <c r="G40" s="386"/>
      <c r="H40" s="386"/>
      <c r="I40" s="386"/>
      <c r="J40" s="21"/>
      <c r="K40" s="21"/>
    </row>
    <row r="41" spans="1:11" ht="52.5" customHeight="1">
      <c r="A41" s="745" t="s">
        <v>531</v>
      </c>
      <c r="B41" s="745"/>
      <c r="C41" s="745"/>
      <c r="D41" s="745"/>
      <c r="E41" s="745"/>
      <c r="F41" s="745"/>
      <c r="G41" s="745"/>
      <c r="H41" s="745"/>
      <c r="I41" s="745"/>
      <c r="J41" s="745"/>
      <c r="K41" s="745"/>
    </row>
    <row r="42" spans="1:11" ht="12.75">
      <c r="A42" s="21"/>
      <c r="B42" s="21"/>
      <c r="C42" s="21"/>
      <c r="D42" s="21"/>
      <c r="E42" s="21"/>
      <c r="F42" s="21"/>
      <c r="G42" s="21"/>
      <c r="H42" s="21"/>
      <c r="I42" s="393"/>
      <c r="J42" s="21"/>
      <c r="K42" s="21"/>
    </row>
    <row r="43" spans="1:11" ht="12.75">
      <c r="A43" s="21"/>
      <c r="B43" s="21"/>
      <c r="C43" s="21"/>
      <c r="D43" s="21"/>
      <c r="E43" s="21"/>
      <c r="F43" s="21"/>
      <c r="G43" s="21"/>
      <c r="H43" s="21"/>
      <c r="I43" s="21"/>
      <c r="J43" s="21"/>
      <c r="K43" s="21"/>
    </row>
  </sheetData>
  <sheetProtection/>
  <mergeCells count="11">
    <mergeCell ref="A41:K41"/>
    <mergeCell ref="A23:F23"/>
    <mergeCell ref="A24:F24"/>
    <mergeCell ref="A30:F30"/>
    <mergeCell ref="A35:F35"/>
    <mergeCell ref="A36:F36"/>
    <mergeCell ref="A8:F8"/>
    <mergeCell ref="A12:F12"/>
    <mergeCell ref="A13:F13"/>
    <mergeCell ref="A19:F19"/>
    <mergeCell ref="A38:F38"/>
  </mergeCells>
  <printOptions/>
  <pageMargins left="0.7086614173228347" right="0.7086614173228347" top="0.5905511811023623" bottom="0.5905511811023623" header="0.31496062992125984" footer="0.31496062992125984"/>
  <pageSetup horizontalDpi="600" verticalDpi="600" orientation="landscape" paperSize="9" r:id="rId1"/>
  <headerFooter>
    <oddFooter>&amp;R&amp;P</oddFooter>
  </headerFooter>
</worksheet>
</file>

<file path=xl/worksheets/sheet35.xml><?xml version="1.0" encoding="utf-8"?>
<worksheet xmlns="http://schemas.openxmlformats.org/spreadsheetml/2006/main" xmlns:r="http://schemas.openxmlformats.org/officeDocument/2006/relationships">
  <dimension ref="A1:M30"/>
  <sheetViews>
    <sheetView zoomScalePageLayoutView="0" workbookViewId="0" topLeftCell="A1">
      <selection activeCell="P11" sqref="P11"/>
    </sheetView>
  </sheetViews>
  <sheetFormatPr defaultColWidth="9.00390625" defaultRowHeight="12.75"/>
  <cols>
    <col min="1" max="1" width="4.875" style="0" customWidth="1"/>
    <col min="2" max="3" width="6.375" style="0" customWidth="1"/>
    <col min="4" max="4" width="6.00390625" style="0" customWidth="1"/>
    <col min="5" max="5" width="6.375" style="0" customWidth="1"/>
    <col min="6" max="6" width="37.50390625" style="0" customWidth="1"/>
    <col min="7" max="8" width="11.375" style="0" customWidth="1"/>
    <col min="9" max="9" width="17.125" style="0" customWidth="1"/>
  </cols>
  <sheetData>
    <row r="1" ht="13.5" thickBot="1">
      <c r="A1" s="1" t="s">
        <v>282</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2.75">
      <c r="A3" s="3">
        <v>646</v>
      </c>
      <c r="B3" s="2">
        <v>3319</v>
      </c>
      <c r="C3" s="2">
        <v>5139</v>
      </c>
      <c r="D3" s="2">
        <v>46</v>
      </c>
      <c r="E3" s="2">
        <v>0</v>
      </c>
      <c r="F3" s="2" t="s">
        <v>170</v>
      </c>
      <c r="G3" s="61">
        <v>85</v>
      </c>
      <c r="H3" s="61">
        <v>85</v>
      </c>
      <c r="I3" s="61">
        <v>57.26</v>
      </c>
      <c r="J3" s="233">
        <f aca="true" t="shared" si="0" ref="J3:J10">I3/G3%</f>
        <v>67.36470588235294</v>
      </c>
      <c r="K3" s="233">
        <f aca="true" t="shared" si="1" ref="K3:K10">I3/H3%</f>
        <v>67.36470588235294</v>
      </c>
    </row>
    <row r="4" spans="1:11" ht="12.75">
      <c r="A4" s="3">
        <v>646</v>
      </c>
      <c r="B4" s="2">
        <v>3319</v>
      </c>
      <c r="C4" s="2">
        <v>5169</v>
      </c>
      <c r="D4" s="2">
        <v>46</v>
      </c>
      <c r="E4" s="2">
        <v>0</v>
      </c>
      <c r="F4" s="2" t="s">
        <v>26</v>
      </c>
      <c r="G4" s="61">
        <v>20</v>
      </c>
      <c r="H4" s="61">
        <v>20</v>
      </c>
      <c r="I4" s="235">
        <v>14</v>
      </c>
      <c r="J4" s="245">
        <f t="shared" si="0"/>
        <v>70</v>
      </c>
      <c r="K4" s="245">
        <f t="shared" si="1"/>
        <v>70</v>
      </c>
    </row>
    <row r="5" spans="1:11" ht="12.75">
      <c r="A5" s="3">
        <v>646</v>
      </c>
      <c r="B5" s="2">
        <v>3319</v>
      </c>
      <c r="C5" s="2">
        <v>5175</v>
      </c>
      <c r="D5" s="2">
        <v>46</v>
      </c>
      <c r="E5" s="2">
        <v>0</v>
      </c>
      <c r="F5" s="2" t="s">
        <v>216</v>
      </c>
      <c r="G5" s="61">
        <v>2.5</v>
      </c>
      <c r="H5" s="61">
        <v>2.5</v>
      </c>
      <c r="I5" s="235">
        <v>0.65</v>
      </c>
      <c r="J5" s="245">
        <f t="shared" si="0"/>
        <v>26</v>
      </c>
      <c r="K5" s="245">
        <f t="shared" si="1"/>
        <v>26</v>
      </c>
    </row>
    <row r="6" spans="1:11" ht="12.75">
      <c r="A6" s="3">
        <v>646</v>
      </c>
      <c r="B6" s="2">
        <v>3319</v>
      </c>
      <c r="C6" s="2">
        <v>5194</v>
      </c>
      <c r="D6" s="2">
        <v>46</v>
      </c>
      <c r="E6" s="2">
        <v>0</v>
      </c>
      <c r="F6" s="2" t="s">
        <v>217</v>
      </c>
      <c r="G6" s="61">
        <v>178.4</v>
      </c>
      <c r="H6" s="61">
        <v>178.4</v>
      </c>
      <c r="I6" s="235">
        <v>177.98</v>
      </c>
      <c r="J6" s="245">
        <f t="shared" si="0"/>
        <v>99.76457399103138</v>
      </c>
      <c r="K6" s="245">
        <f t="shared" si="1"/>
        <v>99.76457399103138</v>
      </c>
    </row>
    <row r="7" spans="1:11" ht="12.75">
      <c r="A7" s="2">
        <v>946</v>
      </c>
      <c r="B7" s="2">
        <v>6171</v>
      </c>
      <c r="C7" s="2">
        <v>5139</v>
      </c>
      <c r="D7" s="2">
        <v>46</v>
      </c>
      <c r="E7" s="2">
        <v>0</v>
      </c>
      <c r="F7" s="2" t="s">
        <v>170</v>
      </c>
      <c r="G7" s="61">
        <v>4</v>
      </c>
      <c r="H7" s="61">
        <v>4</v>
      </c>
      <c r="I7" s="235">
        <v>3.8</v>
      </c>
      <c r="J7" s="245">
        <f t="shared" si="0"/>
        <v>95</v>
      </c>
      <c r="K7" s="245">
        <f t="shared" si="1"/>
        <v>95</v>
      </c>
    </row>
    <row r="8" spans="1:11" ht="12.75">
      <c r="A8" s="24">
        <v>946</v>
      </c>
      <c r="B8" s="24">
        <v>6171</v>
      </c>
      <c r="C8" s="24">
        <v>5169</v>
      </c>
      <c r="D8" s="2">
        <v>46</v>
      </c>
      <c r="E8" s="24">
        <v>0</v>
      </c>
      <c r="F8" s="24" t="s">
        <v>26</v>
      </c>
      <c r="G8" s="61">
        <v>3</v>
      </c>
      <c r="H8" s="61">
        <v>3</v>
      </c>
      <c r="I8" s="235">
        <v>0.23</v>
      </c>
      <c r="J8" s="245">
        <f t="shared" si="0"/>
        <v>7.666666666666667</v>
      </c>
      <c r="K8" s="245">
        <f t="shared" si="1"/>
        <v>7.666666666666667</v>
      </c>
    </row>
    <row r="9" spans="1:11" ht="13.5" thickBot="1">
      <c r="A9" s="24">
        <v>946</v>
      </c>
      <c r="B9" s="24">
        <v>6171</v>
      </c>
      <c r="C9" s="24">
        <v>5192</v>
      </c>
      <c r="D9" s="2">
        <v>46</v>
      </c>
      <c r="E9" s="24">
        <v>0</v>
      </c>
      <c r="F9" s="24" t="s">
        <v>148</v>
      </c>
      <c r="G9" s="61">
        <v>2</v>
      </c>
      <c r="H9" s="61">
        <v>2</v>
      </c>
      <c r="I9" s="235">
        <v>0</v>
      </c>
      <c r="J9" s="247">
        <f t="shared" si="0"/>
        <v>0</v>
      </c>
      <c r="K9" s="247">
        <f t="shared" si="1"/>
        <v>0</v>
      </c>
    </row>
    <row r="10" spans="1:13" ht="13.5" thickBot="1">
      <c r="A10" s="9" t="s">
        <v>283</v>
      </c>
      <c r="B10" s="10"/>
      <c r="C10" s="10"/>
      <c r="D10" s="10"/>
      <c r="E10" s="10"/>
      <c r="F10" s="10"/>
      <c r="G10" s="63">
        <f>SUM(G3:G9)</f>
        <v>294.9</v>
      </c>
      <c r="H10" s="63">
        <f>SUM(H3:H9)</f>
        <v>294.9</v>
      </c>
      <c r="I10" s="246">
        <f>SUM(I3:I9)</f>
        <v>253.92</v>
      </c>
      <c r="J10" s="241">
        <f t="shared" si="0"/>
        <v>86.10376398779248</v>
      </c>
      <c r="K10" s="242">
        <f t="shared" si="1"/>
        <v>86.10376398779248</v>
      </c>
      <c r="M10" s="21"/>
    </row>
    <row r="11" spans="1:9" ht="12" customHeight="1">
      <c r="A11" s="13"/>
      <c r="B11" s="15"/>
      <c r="C11" s="15"/>
      <c r="D11" s="15"/>
      <c r="E11" s="15"/>
      <c r="F11" s="15"/>
      <c r="G11" s="65"/>
      <c r="H11" s="65"/>
      <c r="I11" s="65"/>
    </row>
    <row r="12" spans="1:11" ht="12.75">
      <c r="A12" s="56" t="s">
        <v>48</v>
      </c>
      <c r="B12" s="21"/>
      <c r="C12" s="21"/>
      <c r="D12" s="21"/>
      <c r="E12" s="21"/>
      <c r="F12" s="21"/>
      <c r="G12" s="21"/>
      <c r="H12" s="21"/>
      <c r="I12" s="21"/>
      <c r="J12" s="21"/>
      <c r="K12" s="21"/>
    </row>
    <row r="13" spans="1:11" ht="40.5" customHeight="1">
      <c r="A13" s="744" t="s">
        <v>946</v>
      </c>
      <c r="B13" s="745"/>
      <c r="C13" s="745"/>
      <c r="D13" s="745"/>
      <c r="E13" s="745"/>
      <c r="F13" s="745"/>
      <c r="G13" s="745"/>
      <c r="H13" s="735"/>
      <c r="I13" s="735"/>
      <c r="J13" s="735"/>
      <c r="K13" s="735"/>
    </row>
    <row r="14" spans="1:11" ht="10.5" customHeight="1" hidden="1">
      <c r="A14" s="30"/>
      <c r="B14" s="21"/>
      <c r="C14" s="21"/>
      <c r="D14" s="21"/>
      <c r="E14" s="21"/>
      <c r="F14" s="21"/>
      <c r="G14" s="21"/>
      <c r="H14" s="21"/>
      <c r="I14" s="21"/>
      <c r="J14" s="21"/>
      <c r="K14" s="21"/>
    </row>
    <row r="15" spans="1:11" ht="10.5" customHeight="1">
      <c r="A15" s="30"/>
      <c r="B15" s="21"/>
      <c r="C15" s="21"/>
      <c r="D15" s="21"/>
      <c r="E15" s="21"/>
      <c r="F15" s="21"/>
      <c r="G15" s="21"/>
      <c r="H15" s="21"/>
      <c r="I15" s="21"/>
      <c r="J15" s="21"/>
      <c r="K15" s="21"/>
    </row>
    <row r="16" spans="1:11" ht="12.75">
      <c r="A16" s="56" t="s">
        <v>49</v>
      </c>
      <c r="B16" s="21"/>
      <c r="C16" s="21"/>
      <c r="D16" s="21"/>
      <c r="E16" s="21"/>
      <c r="F16" s="21"/>
      <c r="G16" s="21"/>
      <c r="H16" s="21"/>
      <c r="I16" s="21"/>
      <c r="J16" s="21"/>
      <c r="K16" s="21"/>
    </row>
    <row r="17" spans="1:11" ht="27" customHeight="1">
      <c r="A17" s="744" t="s">
        <v>778</v>
      </c>
      <c r="B17" s="745"/>
      <c r="C17" s="745"/>
      <c r="D17" s="745"/>
      <c r="E17" s="745"/>
      <c r="F17" s="745"/>
      <c r="G17" s="745"/>
      <c r="H17" s="735"/>
      <c r="I17" s="735"/>
      <c r="J17" s="735"/>
      <c r="K17" s="735"/>
    </row>
    <row r="18" spans="1:11" ht="12.75" customHeight="1">
      <c r="A18" s="21"/>
      <c r="B18" s="21"/>
      <c r="C18" s="21"/>
      <c r="D18" s="21"/>
      <c r="E18" s="21"/>
      <c r="F18" s="21"/>
      <c r="G18" s="21"/>
      <c r="H18" s="21"/>
      <c r="I18" s="21"/>
      <c r="J18" s="21"/>
      <c r="K18" s="21"/>
    </row>
    <row r="19" spans="1:11" ht="14.25" customHeight="1" thickBot="1">
      <c r="A19" s="53" t="s">
        <v>271</v>
      </c>
      <c r="B19" s="21"/>
      <c r="C19" s="21"/>
      <c r="D19" s="21"/>
      <c r="E19" s="21"/>
      <c r="F19" s="21"/>
      <c r="G19" s="21"/>
      <c r="H19" s="21"/>
      <c r="I19" s="21"/>
      <c r="J19" s="21"/>
      <c r="K19" s="21"/>
    </row>
    <row r="20" spans="1:11" ht="14.25" customHeight="1" thickBot="1">
      <c r="A20" s="329" t="s">
        <v>229</v>
      </c>
      <c r="B20" s="330" t="s">
        <v>230</v>
      </c>
      <c r="C20" s="330" t="s">
        <v>36</v>
      </c>
      <c r="D20" s="330" t="s">
        <v>276</v>
      </c>
      <c r="E20" s="330" t="s">
        <v>277</v>
      </c>
      <c r="F20" s="331" t="s">
        <v>278</v>
      </c>
      <c r="G20" s="206" t="s">
        <v>247</v>
      </c>
      <c r="H20" s="206" t="s">
        <v>248</v>
      </c>
      <c r="I20" s="206" t="s">
        <v>249</v>
      </c>
      <c r="J20" s="206" t="s">
        <v>250</v>
      </c>
      <c r="K20" s="206" t="s">
        <v>251</v>
      </c>
    </row>
    <row r="21" spans="1:11" ht="12.75">
      <c r="A21" s="89">
        <v>946</v>
      </c>
      <c r="B21" s="24">
        <v>6112</v>
      </c>
      <c r="C21" s="24">
        <v>5179</v>
      </c>
      <c r="D21" s="24">
        <v>46</v>
      </c>
      <c r="E21" s="24">
        <v>0</v>
      </c>
      <c r="F21" s="35" t="s">
        <v>206</v>
      </c>
      <c r="G21" s="74">
        <v>15</v>
      </c>
      <c r="H21" s="74">
        <v>15</v>
      </c>
      <c r="I21" s="74">
        <v>14.35</v>
      </c>
      <c r="J21" s="74">
        <f>I21/G21%</f>
        <v>95.66666666666667</v>
      </c>
      <c r="K21" s="74">
        <f>I21/H21%</f>
        <v>95.66666666666667</v>
      </c>
    </row>
    <row r="22" spans="1:11" ht="13.5" thickBot="1">
      <c r="A22" s="24">
        <v>946</v>
      </c>
      <c r="B22" s="35">
        <v>6171</v>
      </c>
      <c r="C22" s="35">
        <v>5179</v>
      </c>
      <c r="D22" s="24">
        <v>46</v>
      </c>
      <c r="E22" s="35">
        <v>0</v>
      </c>
      <c r="F22" s="35" t="s">
        <v>206</v>
      </c>
      <c r="G22" s="74">
        <v>45</v>
      </c>
      <c r="H22" s="74">
        <v>45</v>
      </c>
      <c r="I22" s="74">
        <v>40.95</v>
      </c>
      <c r="J22" s="295">
        <f>I22/G22%</f>
        <v>91</v>
      </c>
      <c r="K22" s="295">
        <f>I22/H22%</f>
        <v>91</v>
      </c>
    </row>
    <row r="23" spans="1:13" ht="13.5" thickBot="1">
      <c r="A23" s="263" t="s">
        <v>283</v>
      </c>
      <c r="B23" s="334"/>
      <c r="C23" s="334"/>
      <c r="D23" s="334"/>
      <c r="E23" s="334"/>
      <c r="F23" s="334"/>
      <c r="G23" s="63">
        <f>SUM(G21:G22)</f>
        <v>60</v>
      </c>
      <c r="H23" s="63">
        <f>SUM(H21:H22)</f>
        <v>60</v>
      </c>
      <c r="I23" s="63">
        <f>SUM(I21:I22)</f>
        <v>55.300000000000004</v>
      </c>
      <c r="J23" s="335">
        <f>I23/G23%</f>
        <v>92.16666666666667</v>
      </c>
      <c r="K23" s="336">
        <f>I23/H23%</f>
        <v>92.16666666666667</v>
      </c>
      <c r="M23" s="21"/>
    </row>
    <row r="24" spans="1:11" ht="12.75">
      <c r="A24" s="21"/>
      <c r="B24" s="21"/>
      <c r="C24" s="21"/>
      <c r="D24" s="21"/>
      <c r="E24" s="21"/>
      <c r="F24" s="21"/>
      <c r="G24" s="21"/>
      <c r="H24" s="21"/>
      <c r="I24" s="21"/>
      <c r="J24" s="21"/>
      <c r="K24" s="21"/>
    </row>
    <row r="25" spans="1:11" ht="12.75">
      <c r="A25" s="56" t="s">
        <v>49</v>
      </c>
      <c r="B25" s="21"/>
      <c r="C25" s="21"/>
      <c r="D25" s="21"/>
      <c r="E25" s="21"/>
      <c r="F25" s="21"/>
      <c r="G25" s="393"/>
      <c r="H25" s="393"/>
      <c r="I25" s="393"/>
      <c r="J25" s="21"/>
      <c r="K25" s="21"/>
    </row>
    <row r="26" spans="1:11" ht="15.75" customHeight="1">
      <c r="A26" s="744" t="s">
        <v>779</v>
      </c>
      <c r="B26" s="745"/>
      <c r="C26" s="745"/>
      <c r="D26" s="745"/>
      <c r="E26" s="745"/>
      <c r="F26" s="745"/>
      <c r="G26" s="745"/>
      <c r="H26" s="735"/>
      <c r="I26" s="735"/>
      <c r="J26" s="735"/>
      <c r="K26" s="735"/>
    </row>
    <row r="27" spans="1:11" ht="12.75">
      <c r="A27" s="21"/>
      <c r="B27" s="21"/>
      <c r="C27" s="21"/>
      <c r="D27" s="21"/>
      <c r="E27" s="21"/>
      <c r="F27" s="21"/>
      <c r="G27" s="393"/>
      <c r="H27" s="393"/>
      <c r="I27" s="393"/>
      <c r="J27" s="21"/>
      <c r="K27" s="21"/>
    </row>
    <row r="28" spans="1:11" ht="15">
      <c r="A28" s="21"/>
      <c r="B28" s="21"/>
      <c r="C28" s="21"/>
      <c r="D28" s="21"/>
      <c r="E28" s="21"/>
      <c r="F28" s="21"/>
      <c r="G28" s="21"/>
      <c r="H28" s="643"/>
      <c r="I28" s="21"/>
      <c r="J28" s="21"/>
      <c r="K28" s="21"/>
    </row>
    <row r="29" spans="1:11" ht="12.75">
      <c r="A29" s="21"/>
      <c r="B29" s="21"/>
      <c r="C29" s="21"/>
      <c r="D29" s="21"/>
      <c r="E29" s="21"/>
      <c r="F29" s="21"/>
      <c r="G29" s="21"/>
      <c r="H29" s="21"/>
      <c r="I29" s="21"/>
      <c r="J29" s="21"/>
      <c r="K29" s="21"/>
    </row>
    <row r="30" spans="1:11" ht="12.75">
      <c r="A30" s="21"/>
      <c r="B30" s="21"/>
      <c r="C30" s="21"/>
      <c r="D30" s="21"/>
      <c r="E30" s="21"/>
      <c r="F30" s="21"/>
      <c r="G30" s="21"/>
      <c r="H30" s="21"/>
      <c r="I30" s="21"/>
      <c r="J30" s="21"/>
      <c r="K30" s="21"/>
    </row>
  </sheetData>
  <sheetProtection/>
  <mergeCells count="3">
    <mergeCell ref="A17:K17"/>
    <mergeCell ref="A26:K26"/>
    <mergeCell ref="A13:K13"/>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6.xml><?xml version="1.0" encoding="utf-8"?>
<worksheet xmlns="http://schemas.openxmlformats.org/spreadsheetml/2006/main" xmlns:r="http://schemas.openxmlformats.org/officeDocument/2006/relationships">
  <dimension ref="A1:M41"/>
  <sheetViews>
    <sheetView zoomScalePageLayoutView="0" workbookViewId="0" topLeftCell="A1">
      <selection activeCell="A24" sqref="A24:K24"/>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7.00390625" style="0" customWidth="1"/>
    <col min="6" max="6" width="38.375" style="0" customWidth="1"/>
    <col min="7" max="8" width="11.125" style="0" customWidth="1"/>
    <col min="9" max="9" width="17.00390625" style="0" customWidth="1"/>
  </cols>
  <sheetData>
    <row r="1" ht="35.25" customHeight="1" thickBot="1">
      <c r="A1" s="1" t="s">
        <v>156</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4.25" customHeight="1">
      <c r="A3" s="378">
        <v>260</v>
      </c>
      <c r="B3" s="317">
        <v>3619</v>
      </c>
      <c r="C3" s="317">
        <v>5192</v>
      </c>
      <c r="D3" s="317">
        <v>60</v>
      </c>
      <c r="E3" s="317">
        <v>0</v>
      </c>
      <c r="F3" s="320" t="s">
        <v>332</v>
      </c>
      <c r="G3" s="61">
        <v>10</v>
      </c>
      <c r="H3" s="61">
        <v>3.9</v>
      </c>
      <c r="I3" s="61">
        <v>3.85</v>
      </c>
      <c r="J3" s="245">
        <f aca="true" t="shared" si="0" ref="J3:J17">I3/G3%</f>
        <v>38.5</v>
      </c>
      <c r="K3" s="245">
        <f aca="true" t="shared" si="1" ref="K3:K17">I3/H3%</f>
        <v>98.71794871794872</v>
      </c>
    </row>
    <row r="4" spans="1:11" ht="12.75">
      <c r="A4" s="2">
        <v>260</v>
      </c>
      <c r="B4" s="2">
        <v>3729</v>
      </c>
      <c r="C4" s="2">
        <v>5169</v>
      </c>
      <c r="D4" s="2">
        <v>60</v>
      </c>
      <c r="E4" s="2">
        <v>0</v>
      </c>
      <c r="F4" s="2" t="s">
        <v>26</v>
      </c>
      <c r="G4" s="61">
        <v>500</v>
      </c>
      <c r="H4" s="61">
        <v>508.2</v>
      </c>
      <c r="I4" s="61">
        <v>508.2</v>
      </c>
      <c r="J4" s="245">
        <f t="shared" si="0"/>
        <v>101.64</v>
      </c>
      <c r="K4" s="245">
        <f t="shared" si="1"/>
        <v>100</v>
      </c>
    </row>
    <row r="5" spans="1:11" ht="12.75">
      <c r="A5" s="2">
        <v>260</v>
      </c>
      <c r="B5" s="2">
        <v>3741</v>
      </c>
      <c r="C5" s="2">
        <v>5169</v>
      </c>
      <c r="D5" s="2">
        <v>60</v>
      </c>
      <c r="E5" s="2">
        <v>0</v>
      </c>
      <c r="F5" s="2" t="s">
        <v>26</v>
      </c>
      <c r="G5" s="61">
        <v>800</v>
      </c>
      <c r="H5" s="61">
        <v>815.6</v>
      </c>
      <c r="I5" s="61">
        <v>814.77</v>
      </c>
      <c r="J5" s="245">
        <f t="shared" si="0"/>
        <v>101.84625</v>
      </c>
      <c r="K5" s="245">
        <f t="shared" si="1"/>
        <v>99.89823442864149</v>
      </c>
    </row>
    <row r="6" spans="1:11" ht="12.75">
      <c r="A6" s="2">
        <v>260</v>
      </c>
      <c r="B6" s="2">
        <v>3745</v>
      </c>
      <c r="C6" s="2">
        <v>5137</v>
      </c>
      <c r="D6" s="2">
        <v>60</v>
      </c>
      <c r="E6" s="2">
        <v>0</v>
      </c>
      <c r="F6" s="2" t="s">
        <v>62</v>
      </c>
      <c r="G6" s="61">
        <v>0</v>
      </c>
      <c r="H6" s="61">
        <v>17.7</v>
      </c>
      <c r="I6" s="61">
        <v>17.7</v>
      </c>
      <c r="J6" s="245">
        <v>0</v>
      </c>
      <c r="K6" s="245">
        <f t="shared" si="1"/>
        <v>100</v>
      </c>
    </row>
    <row r="7" spans="1:11" ht="12.75">
      <c r="A7" s="2">
        <v>260</v>
      </c>
      <c r="B7" s="2">
        <v>3745</v>
      </c>
      <c r="C7" s="2">
        <v>5139</v>
      </c>
      <c r="D7" s="2">
        <v>60</v>
      </c>
      <c r="E7" s="2">
        <v>0</v>
      </c>
      <c r="F7" s="2" t="s">
        <v>170</v>
      </c>
      <c r="G7" s="61">
        <v>400</v>
      </c>
      <c r="H7" s="61">
        <v>421</v>
      </c>
      <c r="I7" s="61">
        <v>420.41</v>
      </c>
      <c r="J7" s="245">
        <f t="shared" si="0"/>
        <v>105.1025</v>
      </c>
      <c r="K7" s="245">
        <f t="shared" si="1"/>
        <v>99.85985748218528</v>
      </c>
    </row>
    <row r="8" spans="1:11" ht="12.75">
      <c r="A8" s="2">
        <v>260</v>
      </c>
      <c r="B8" s="2">
        <v>3745</v>
      </c>
      <c r="C8" s="2">
        <v>5151</v>
      </c>
      <c r="D8" s="2">
        <v>60</v>
      </c>
      <c r="E8" s="2">
        <v>0</v>
      </c>
      <c r="F8" s="2" t="s">
        <v>116</v>
      </c>
      <c r="G8" s="61">
        <v>800</v>
      </c>
      <c r="H8" s="61">
        <v>868.9</v>
      </c>
      <c r="I8" s="61">
        <v>868.88</v>
      </c>
      <c r="J8" s="245">
        <f t="shared" si="0"/>
        <v>108.61</v>
      </c>
      <c r="K8" s="245">
        <f t="shared" si="1"/>
        <v>99.99769823915295</v>
      </c>
    </row>
    <row r="9" spans="1:11" ht="12.75">
      <c r="A9" s="2">
        <v>260</v>
      </c>
      <c r="B9" s="2">
        <v>3745</v>
      </c>
      <c r="C9" s="2">
        <v>5154</v>
      </c>
      <c r="D9" s="2">
        <v>60</v>
      </c>
      <c r="E9" s="2">
        <v>0</v>
      </c>
      <c r="F9" s="2" t="s">
        <v>118</v>
      </c>
      <c r="G9" s="61">
        <v>100</v>
      </c>
      <c r="H9" s="61">
        <v>20</v>
      </c>
      <c r="I9" s="61">
        <v>19.84</v>
      </c>
      <c r="J9" s="245">
        <f t="shared" si="0"/>
        <v>19.84</v>
      </c>
      <c r="K9" s="245">
        <f t="shared" si="1"/>
        <v>99.19999999999999</v>
      </c>
    </row>
    <row r="10" spans="1:11" ht="12.75">
      <c r="A10" s="2">
        <v>260</v>
      </c>
      <c r="B10" s="2">
        <v>3745</v>
      </c>
      <c r="C10" s="2">
        <v>5166</v>
      </c>
      <c r="D10" s="2">
        <v>60</v>
      </c>
      <c r="E10" s="2">
        <v>0</v>
      </c>
      <c r="F10" s="2" t="s">
        <v>25</v>
      </c>
      <c r="G10" s="61">
        <v>50</v>
      </c>
      <c r="H10" s="61">
        <v>86.1</v>
      </c>
      <c r="I10" s="61">
        <v>86.06</v>
      </c>
      <c r="J10" s="245">
        <f t="shared" si="0"/>
        <v>172.12</v>
      </c>
      <c r="K10" s="245">
        <f t="shared" si="1"/>
        <v>99.95354239256679</v>
      </c>
    </row>
    <row r="11" spans="1:11" ht="12.75">
      <c r="A11" s="2">
        <v>260</v>
      </c>
      <c r="B11" s="2">
        <v>3745</v>
      </c>
      <c r="C11" s="2">
        <v>5169</v>
      </c>
      <c r="D11" s="2">
        <v>60</v>
      </c>
      <c r="E11" s="2">
        <v>0</v>
      </c>
      <c r="F11" s="2" t="s">
        <v>26</v>
      </c>
      <c r="G11" s="61">
        <v>41570</v>
      </c>
      <c r="H11" s="61">
        <v>41511.9</v>
      </c>
      <c r="I11" s="61">
        <v>41511.75</v>
      </c>
      <c r="J11" s="245">
        <f t="shared" si="0"/>
        <v>99.85987490979072</v>
      </c>
      <c r="K11" s="245">
        <f t="shared" si="1"/>
        <v>99.99963865783064</v>
      </c>
    </row>
    <row r="12" spans="1:11" ht="12.75">
      <c r="A12" s="2">
        <v>260</v>
      </c>
      <c r="B12" s="2">
        <v>3745</v>
      </c>
      <c r="C12" s="2">
        <v>5171</v>
      </c>
      <c r="D12" s="2">
        <v>60</v>
      </c>
      <c r="E12" s="2">
        <v>0</v>
      </c>
      <c r="F12" s="2" t="s">
        <v>15</v>
      </c>
      <c r="G12" s="61">
        <v>3650</v>
      </c>
      <c r="H12" s="61">
        <v>5206</v>
      </c>
      <c r="I12" s="61">
        <v>5202.83</v>
      </c>
      <c r="J12" s="245">
        <f t="shared" si="0"/>
        <v>142.54328767123286</v>
      </c>
      <c r="K12" s="245">
        <f t="shared" si="1"/>
        <v>99.93910872070687</v>
      </c>
    </row>
    <row r="13" spans="1:11" ht="12.75">
      <c r="A13" s="2">
        <v>260</v>
      </c>
      <c r="B13" s="2">
        <v>3792</v>
      </c>
      <c r="C13" s="2">
        <v>5139</v>
      </c>
      <c r="D13" s="2">
        <v>60</v>
      </c>
      <c r="E13" s="2">
        <v>0</v>
      </c>
      <c r="F13" s="2" t="s">
        <v>170</v>
      </c>
      <c r="G13" s="61">
        <v>5</v>
      </c>
      <c r="H13" s="61">
        <v>3</v>
      </c>
      <c r="I13" s="61">
        <v>2.04</v>
      </c>
      <c r="J13" s="245">
        <f t="shared" si="0"/>
        <v>40.8</v>
      </c>
      <c r="K13" s="245">
        <f t="shared" si="1"/>
        <v>68</v>
      </c>
    </row>
    <row r="14" spans="1:11" ht="12.75">
      <c r="A14" s="2">
        <v>260</v>
      </c>
      <c r="B14" s="2">
        <v>3792</v>
      </c>
      <c r="C14" s="2">
        <v>5169</v>
      </c>
      <c r="D14" s="2">
        <v>60</v>
      </c>
      <c r="E14" s="2">
        <v>0</v>
      </c>
      <c r="F14" s="2" t="s">
        <v>26</v>
      </c>
      <c r="G14" s="61">
        <v>60</v>
      </c>
      <c r="H14" s="61">
        <v>0</v>
      </c>
      <c r="I14" s="61">
        <v>0</v>
      </c>
      <c r="J14" s="245">
        <f t="shared" si="0"/>
        <v>0</v>
      </c>
      <c r="K14" s="245">
        <v>0</v>
      </c>
    </row>
    <row r="15" spans="1:11" ht="12.75">
      <c r="A15" s="2">
        <v>260</v>
      </c>
      <c r="B15" s="6">
        <v>3792</v>
      </c>
      <c r="C15" s="6">
        <v>5175</v>
      </c>
      <c r="D15" s="2">
        <v>60</v>
      </c>
      <c r="E15" s="6">
        <v>0</v>
      </c>
      <c r="F15" s="6" t="s">
        <v>216</v>
      </c>
      <c r="G15" s="61">
        <v>20</v>
      </c>
      <c r="H15" s="61">
        <v>5</v>
      </c>
      <c r="I15" s="61">
        <v>4.98</v>
      </c>
      <c r="J15" s="245">
        <f t="shared" si="0"/>
        <v>24.900000000000002</v>
      </c>
      <c r="K15" s="245">
        <f t="shared" si="1"/>
        <v>99.60000000000001</v>
      </c>
    </row>
    <row r="16" spans="1:11" ht="13.5" thickBot="1">
      <c r="A16" s="2">
        <v>260</v>
      </c>
      <c r="B16" s="2">
        <v>3792</v>
      </c>
      <c r="C16" s="2">
        <v>5194</v>
      </c>
      <c r="D16" s="2">
        <v>60</v>
      </c>
      <c r="E16" s="2">
        <v>0</v>
      </c>
      <c r="F16" s="2" t="s">
        <v>217</v>
      </c>
      <c r="G16" s="61">
        <v>35</v>
      </c>
      <c r="H16" s="61">
        <v>23</v>
      </c>
      <c r="I16" s="61">
        <v>20.49</v>
      </c>
      <c r="J16" s="245">
        <f t="shared" si="0"/>
        <v>58.542857142857144</v>
      </c>
      <c r="K16" s="245">
        <f t="shared" si="1"/>
        <v>89.08695652173913</v>
      </c>
    </row>
    <row r="17" spans="1:13" ht="13.5" thickBot="1">
      <c r="A17" s="667" t="s">
        <v>283</v>
      </c>
      <c r="B17" s="668"/>
      <c r="C17" s="668"/>
      <c r="D17" s="668"/>
      <c r="E17" s="668"/>
      <c r="F17" s="668"/>
      <c r="G17" s="669">
        <f>SUM(G3:G16)</f>
        <v>48000</v>
      </c>
      <c r="H17" s="669">
        <f>SUM(H3:H16)</f>
        <v>49490.3</v>
      </c>
      <c r="I17" s="669">
        <f>SUM(I3:I16)</f>
        <v>49481.8</v>
      </c>
      <c r="J17" s="670">
        <f t="shared" si="0"/>
        <v>103.08708333333334</v>
      </c>
      <c r="K17" s="671">
        <f t="shared" si="1"/>
        <v>99.982824917206</v>
      </c>
      <c r="M17" s="21"/>
    </row>
    <row r="18" spans="1:13" ht="15" customHeight="1">
      <c r="A18" s="13"/>
      <c r="B18" s="15"/>
      <c r="C18" s="15"/>
      <c r="D18" s="15"/>
      <c r="E18" s="15"/>
      <c r="F18" s="15"/>
      <c r="G18" s="65"/>
      <c r="H18" s="65"/>
      <c r="I18" s="65"/>
      <c r="J18" s="268"/>
      <c r="K18" s="268"/>
      <c r="M18" s="21"/>
    </row>
    <row r="19" spans="1:13" ht="12.75">
      <c r="A19" s="44" t="s">
        <v>462</v>
      </c>
      <c r="B19" s="15"/>
      <c r="C19" s="15"/>
      <c r="D19" s="15"/>
      <c r="E19" s="15"/>
      <c r="F19" s="15"/>
      <c r="G19" s="65"/>
      <c r="H19" s="65"/>
      <c r="I19" s="65"/>
      <c r="J19" s="268"/>
      <c r="K19" s="268"/>
      <c r="M19" s="21"/>
    </row>
    <row r="20" spans="1:13" ht="15" customHeight="1">
      <c r="A20" s="43" t="s">
        <v>463</v>
      </c>
      <c r="B20" s="27"/>
      <c r="C20" s="27"/>
      <c r="D20" s="27"/>
      <c r="E20" s="27"/>
      <c r="F20" s="27"/>
      <c r="G20" s="491"/>
      <c r="H20" s="491"/>
      <c r="I20" s="491"/>
      <c r="K20" s="21"/>
      <c r="M20" s="21"/>
    </row>
    <row r="21" spans="1:13" ht="12.75">
      <c r="A21" s="744" t="s">
        <v>522</v>
      </c>
      <c r="B21" s="760"/>
      <c r="C21" s="760"/>
      <c r="D21" s="760"/>
      <c r="E21" s="760"/>
      <c r="F21" s="760"/>
      <c r="G21" s="760"/>
      <c r="H21" s="761"/>
      <c r="I21" s="761"/>
      <c r="J21" s="761"/>
      <c r="K21" s="761"/>
      <c r="M21" s="21"/>
    </row>
    <row r="22" ht="12" customHeight="1">
      <c r="A22" s="30"/>
    </row>
    <row r="23" spans="1:11" ht="12.75">
      <c r="A23" s="43" t="s">
        <v>464</v>
      </c>
      <c r="B23" s="56"/>
      <c r="C23" s="56"/>
      <c r="D23" s="56"/>
      <c r="E23" s="56"/>
      <c r="F23" s="56"/>
      <c r="G23" s="21"/>
      <c r="H23" s="21"/>
      <c r="I23" s="21"/>
      <c r="J23" s="21"/>
      <c r="K23" s="21"/>
    </row>
    <row r="24" spans="1:11" ht="26.25" customHeight="1">
      <c r="A24" s="744" t="s">
        <v>657</v>
      </c>
      <c r="B24" s="745"/>
      <c r="C24" s="745"/>
      <c r="D24" s="745"/>
      <c r="E24" s="745"/>
      <c r="F24" s="745"/>
      <c r="G24" s="745"/>
      <c r="H24" s="735"/>
      <c r="I24" s="735"/>
      <c r="J24" s="735"/>
      <c r="K24" s="735"/>
    </row>
    <row r="25" spans="1:6" ht="10.5" customHeight="1">
      <c r="A25" s="43"/>
      <c r="B25" s="1"/>
      <c r="C25" s="1"/>
      <c r="D25" s="1"/>
      <c r="E25" s="1"/>
      <c r="F25" s="1"/>
    </row>
    <row r="26" spans="1:6" ht="12.75">
      <c r="A26" s="43" t="s">
        <v>465</v>
      </c>
      <c r="B26" s="27"/>
      <c r="C26" s="27"/>
      <c r="D26" s="27"/>
      <c r="E26" s="27"/>
      <c r="F26" s="27"/>
    </row>
    <row r="27" spans="1:11" ht="27" customHeight="1">
      <c r="A27" s="744" t="s">
        <v>798</v>
      </c>
      <c r="B27" s="760"/>
      <c r="C27" s="760"/>
      <c r="D27" s="760"/>
      <c r="E27" s="760"/>
      <c r="F27" s="760"/>
      <c r="G27" s="760"/>
      <c r="H27" s="761"/>
      <c r="I27" s="761"/>
      <c r="J27" s="761"/>
      <c r="K27" s="761"/>
    </row>
    <row r="28" spans="1:11" ht="12" customHeight="1">
      <c r="A28" s="47"/>
      <c r="B28" s="48"/>
      <c r="C28" s="48"/>
      <c r="D28" s="48"/>
      <c r="E28" s="48"/>
      <c r="F28" s="48"/>
      <c r="G28" s="48"/>
      <c r="H28" s="75"/>
      <c r="I28" s="75"/>
      <c r="J28" s="75"/>
      <c r="K28" s="75"/>
    </row>
    <row r="29" ht="12.75">
      <c r="A29" s="1" t="s">
        <v>466</v>
      </c>
    </row>
    <row r="30" spans="1:11" ht="66" customHeight="1">
      <c r="A30" s="744" t="s">
        <v>944</v>
      </c>
      <c r="B30" s="760"/>
      <c r="C30" s="760"/>
      <c r="D30" s="760"/>
      <c r="E30" s="760"/>
      <c r="F30" s="760"/>
      <c r="G30" s="760"/>
      <c r="H30" s="761"/>
      <c r="I30" s="761"/>
      <c r="J30" s="761"/>
      <c r="K30" s="761"/>
    </row>
    <row r="31" spans="1:13" ht="93.75" customHeight="1">
      <c r="A31" s="760" t="s">
        <v>945</v>
      </c>
      <c r="B31" s="760"/>
      <c r="C31" s="760"/>
      <c r="D31" s="760"/>
      <c r="E31" s="760"/>
      <c r="F31" s="760"/>
      <c r="G31" s="760"/>
      <c r="H31" s="760"/>
      <c r="I31" s="760"/>
      <c r="J31" s="760"/>
      <c r="K31" s="760"/>
      <c r="M31" s="21"/>
    </row>
    <row r="32" spans="1:13" ht="12.75" customHeight="1">
      <c r="A32" s="488"/>
      <c r="B32" s="488"/>
      <c r="C32" s="488"/>
      <c r="D32" s="488"/>
      <c r="E32" s="488"/>
      <c r="F32" s="488"/>
      <c r="G32" s="488"/>
      <c r="H32" s="488"/>
      <c r="I32" s="488"/>
      <c r="J32" s="488"/>
      <c r="K32" s="488"/>
      <c r="M32" s="21"/>
    </row>
    <row r="33" spans="1:13" ht="12.75">
      <c r="A33" s="1" t="s">
        <v>467</v>
      </c>
      <c r="B33" s="27"/>
      <c r="C33" s="27"/>
      <c r="D33" s="27"/>
      <c r="E33" s="27"/>
      <c r="F33" s="27"/>
      <c r="M33" s="21"/>
    </row>
    <row r="34" spans="1:13" ht="39.75" customHeight="1">
      <c r="A34" s="744" t="s">
        <v>799</v>
      </c>
      <c r="B34" s="760"/>
      <c r="C34" s="760"/>
      <c r="D34" s="760"/>
      <c r="E34" s="760"/>
      <c r="F34" s="760"/>
      <c r="G34" s="760"/>
      <c r="H34" s="761"/>
      <c r="I34" s="761"/>
      <c r="J34" s="761"/>
      <c r="K34" s="761"/>
      <c r="M34" s="21"/>
    </row>
    <row r="35" spans="1:13" ht="10.5" customHeight="1">
      <c r="A35" s="48"/>
      <c r="B35" s="48"/>
      <c r="C35" s="48"/>
      <c r="D35" s="48"/>
      <c r="E35" s="48"/>
      <c r="F35" s="48"/>
      <c r="G35" s="57"/>
      <c r="H35" s="57"/>
      <c r="I35" s="57"/>
      <c r="M35" s="21"/>
    </row>
    <row r="36" spans="6:10" ht="12.75">
      <c r="F36" s="21"/>
      <c r="G36" s="21"/>
      <c r="H36" s="21"/>
      <c r="I36" s="21"/>
      <c r="J36" s="21"/>
    </row>
    <row r="41" spans="1:9" ht="12.75" customHeight="1">
      <c r="A41" s="48"/>
      <c r="B41" s="48"/>
      <c r="C41" s="48"/>
      <c r="D41" s="48"/>
      <c r="E41" s="48"/>
      <c r="F41" s="48"/>
      <c r="G41" s="48"/>
      <c r="H41" s="48"/>
      <c r="I41" s="48"/>
    </row>
  </sheetData>
  <sheetProtection/>
  <mergeCells count="6">
    <mergeCell ref="A34:K34"/>
    <mergeCell ref="A31:K31"/>
    <mergeCell ref="A21:K21"/>
    <mergeCell ref="A24:K24"/>
    <mergeCell ref="A27:K27"/>
    <mergeCell ref="A30:K30"/>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7.xml><?xml version="1.0" encoding="utf-8"?>
<worksheet xmlns="http://schemas.openxmlformats.org/spreadsheetml/2006/main" xmlns:r="http://schemas.openxmlformats.org/officeDocument/2006/relationships">
  <dimension ref="A1:M69"/>
  <sheetViews>
    <sheetView workbookViewId="0" topLeftCell="A4">
      <selection activeCell="P20" sqref="P20"/>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9.625" style="0" customWidth="1"/>
    <col min="6" max="6" width="38.37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2" ht="12.75">
      <c r="A1" s="267" t="s">
        <v>355</v>
      </c>
      <c r="B1" s="267"/>
    </row>
    <row r="2" ht="13.5" thickBot="1">
      <c r="A2" s="1" t="s">
        <v>388</v>
      </c>
    </row>
    <row r="3" spans="1:11" ht="14.25" customHeight="1" thickBot="1">
      <c r="A3" s="8" t="s">
        <v>229</v>
      </c>
      <c r="B3" s="4" t="s">
        <v>230</v>
      </c>
      <c r="C3" s="4" t="s">
        <v>36</v>
      </c>
      <c r="D3" s="4" t="s">
        <v>276</v>
      </c>
      <c r="E3" s="26" t="s">
        <v>277</v>
      </c>
      <c r="F3" s="5" t="s">
        <v>278</v>
      </c>
      <c r="G3" s="19" t="s">
        <v>247</v>
      </c>
      <c r="H3" s="19" t="s">
        <v>248</v>
      </c>
      <c r="I3" s="19" t="s">
        <v>249</v>
      </c>
      <c r="J3" s="206" t="s">
        <v>250</v>
      </c>
      <c r="K3" s="206" t="s">
        <v>251</v>
      </c>
    </row>
    <row r="4" spans="1:11" ht="14.25" customHeight="1">
      <c r="A4" s="378">
        <v>260</v>
      </c>
      <c r="B4" s="317">
        <v>3745</v>
      </c>
      <c r="C4" s="317">
        <v>5169</v>
      </c>
      <c r="D4" s="317">
        <v>20514</v>
      </c>
      <c r="E4" s="317">
        <v>39100088</v>
      </c>
      <c r="F4" s="378" t="s">
        <v>26</v>
      </c>
      <c r="G4" s="61">
        <v>0</v>
      </c>
      <c r="H4" s="61">
        <v>0</v>
      </c>
      <c r="I4" s="61">
        <v>0</v>
      </c>
      <c r="J4" s="245">
        <v>0</v>
      </c>
      <c r="K4" s="245">
        <v>0</v>
      </c>
    </row>
    <row r="5" spans="1:11" ht="13.5" thickBot="1">
      <c r="A5" s="2">
        <v>260</v>
      </c>
      <c r="B5" s="2">
        <v>3745</v>
      </c>
      <c r="C5" s="2">
        <v>5169</v>
      </c>
      <c r="D5" s="2">
        <v>20514</v>
      </c>
      <c r="E5" s="2">
        <v>39517030</v>
      </c>
      <c r="F5" s="320" t="s">
        <v>26</v>
      </c>
      <c r="G5" s="61">
        <v>0</v>
      </c>
      <c r="H5" s="61">
        <v>0</v>
      </c>
      <c r="I5" s="61">
        <v>0</v>
      </c>
      <c r="J5" s="245">
        <v>0</v>
      </c>
      <c r="K5" s="245">
        <v>0</v>
      </c>
    </row>
    <row r="6" spans="1:13" ht="13.5" thickBot="1">
      <c r="A6" s="9" t="s">
        <v>283</v>
      </c>
      <c r="B6" s="10"/>
      <c r="C6" s="10"/>
      <c r="D6" s="10"/>
      <c r="E6" s="10"/>
      <c r="F6" s="10"/>
      <c r="G6" s="63">
        <f>SUM(G4:G5)</f>
        <v>0</v>
      </c>
      <c r="H6" s="63">
        <f>SUM(H4:H5)</f>
        <v>0</v>
      </c>
      <c r="I6" s="63">
        <f>SUM(I4:I5)</f>
        <v>0</v>
      </c>
      <c r="J6" s="241">
        <v>0</v>
      </c>
      <c r="K6" s="242" t="e">
        <f>I6/H6%</f>
        <v>#DIV/0!</v>
      </c>
      <c r="M6" s="21"/>
    </row>
    <row r="7" spans="1:13" ht="12.75">
      <c r="A7" s="13"/>
      <c r="B7" s="15"/>
      <c r="C7" s="15"/>
      <c r="D7" s="15"/>
      <c r="E7" s="15"/>
      <c r="F7" s="15"/>
      <c r="G7" s="65"/>
      <c r="H7" s="65"/>
      <c r="I7" s="65"/>
      <c r="J7" s="268"/>
      <c r="K7" s="268"/>
      <c r="M7" s="21"/>
    </row>
    <row r="8" spans="1:13" ht="24.75" customHeight="1">
      <c r="A8" s="744" t="s">
        <v>381</v>
      </c>
      <c r="B8" s="760"/>
      <c r="C8" s="760"/>
      <c r="D8" s="760"/>
      <c r="E8" s="760"/>
      <c r="F8" s="760"/>
      <c r="G8" s="760"/>
      <c r="H8" s="761"/>
      <c r="I8" s="761"/>
      <c r="J8" s="761"/>
      <c r="K8" s="761"/>
      <c r="M8" s="21"/>
    </row>
    <row r="9" spans="1:13" ht="9" customHeight="1">
      <c r="A9" s="13"/>
      <c r="B9" s="15"/>
      <c r="C9" s="15"/>
      <c r="D9" s="15"/>
      <c r="E9" s="15"/>
      <c r="F9" s="15"/>
      <c r="G9" s="65"/>
      <c r="H9" s="65"/>
      <c r="I9" s="65"/>
      <c r="J9" s="268"/>
      <c r="K9" s="268"/>
      <c r="M9" s="21"/>
    </row>
    <row r="10" spans="1:13" ht="13.5" thickBot="1">
      <c r="A10" s="1" t="s">
        <v>389</v>
      </c>
      <c r="M10" s="21"/>
    </row>
    <row r="11" spans="1:13" ht="13.5" thickBot="1">
      <c r="A11" s="8" t="s">
        <v>229</v>
      </c>
      <c r="B11" s="4" t="s">
        <v>230</v>
      </c>
      <c r="C11" s="4" t="s">
        <v>36</v>
      </c>
      <c r="D11" s="4" t="s">
        <v>276</v>
      </c>
      <c r="E11" s="4" t="s">
        <v>277</v>
      </c>
      <c r="F11" s="26" t="s">
        <v>278</v>
      </c>
      <c r="G11" s="19" t="s">
        <v>247</v>
      </c>
      <c r="H11" s="19" t="s">
        <v>248</v>
      </c>
      <c r="I11" s="19" t="s">
        <v>249</v>
      </c>
      <c r="J11" s="206" t="s">
        <v>250</v>
      </c>
      <c r="K11" s="206" t="s">
        <v>251</v>
      </c>
      <c r="M11" s="21"/>
    </row>
    <row r="12" spans="1:13" ht="12.75">
      <c r="A12" s="378">
        <v>260</v>
      </c>
      <c r="B12" s="317">
        <v>6330</v>
      </c>
      <c r="C12" s="317">
        <v>5347</v>
      </c>
      <c r="D12" s="317">
        <v>20515</v>
      </c>
      <c r="E12" s="317">
        <v>88</v>
      </c>
      <c r="F12" s="378" t="s">
        <v>353</v>
      </c>
      <c r="G12" s="61">
        <v>0</v>
      </c>
      <c r="H12" s="61">
        <v>0</v>
      </c>
      <c r="I12" s="61">
        <v>0</v>
      </c>
      <c r="J12" s="245">
        <v>0</v>
      </c>
      <c r="K12" s="238">
        <v>0</v>
      </c>
      <c r="M12" s="21"/>
    </row>
    <row r="13" spans="1:13" ht="13.5" customHeight="1">
      <c r="A13" s="2">
        <v>260</v>
      </c>
      <c r="B13" s="2">
        <v>6330</v>
      </c>
      <c r="C13" s="2">
        <v>5347</v>
      </c>
      <c r="D13" s="2">
        <v>20515</v>
      </c>
      <c r="E13" s="2">
        <v>17030</v>
      </c>
      <c r="F13" s="318" t="s">
        <v>353</v>
      </c>
      <c r="G13" s="61">
        <v>0</v>
      </c>
      <c r="H13" s="61">
        <v>0</v>
      </c>
      <c r="I13" s="61">
        <v>0</v>
      </c>
      <c r="J13" s="245">
        <v>0</v>
      </c>
      <c r="K13" s="245">
        <v>0</v>
      </c>
      <c r="L13" s="67"/>
      <c r="M13" s="15"/>
    </row>
    <row r="14" spans="1:12" ht="13.5" thickBot="1">
      <c r="A14" s="2">
        <v>260</v>
      </c>
      <c r="B14" s="2">
        <v>6330</v>
      </c>
      <c r="C14" s="2">
        <v>5347</v>
      </c>
      <c r="D14" s="2">
        <v>20515</v>
      </c>
      <c r="E14" s="2">
        <v>17857</v>
      </c>
      <c r="F14" s="320" t="s">
        <v>353</v>
      </c>
      <c r="G14" s="61">
        <v>0</v>
      </c>
      <c r="H14" s="61">
        <v>0</v>
      </c>
      <c r="I14" s="61">
        <v>0</v>
      </c>
      <c r="J14" s="245">
        <v>0</v>
      </c>
      <c r="K14" s="313">
        <v>0</v>
      </c>
      <c r="L14" s="15"/>
    </row>
    <row r="15" spans="1:12" ht="13.5" thickBot="1">
      <c r="A15" s="9" t="s">
        <v>283</v>
      </c>
      <c r="B15" s="10"/>
      <c r="C15" s="10"/>
      <c r="D15" s="10"/>
      <c r="E15" s="10"/>
      <c r="F15" s="10"/>
      <c r="G15" s="63">
        <f>SUM(G12:G14)</f>
        <v>0</v>
      </c>
      <c r="H15" s="63">
        <f>SUM(H12:H14)</f>
        <v>0</v>
      </c>
      <c r="I15" s="63">
        <f>SUM(I12:I14)</f>
        <v>0</v>
      </c>
      <c r="J15" s="241">
        <v>0</v>
      </c>
      <c r="K15" s="242" t="e">
        <f>I15/H15%</f>
        <v>#DIV/0!</v>
      </c>
      <c r="L15" s="15"/>
    </row>
    <row r="16" spans="1:12" ht="12.75">
      <c r="A16" s="13"/>
      <c r="B16" s="15"/>
      <c r="C16" s="15"/>
      <c r="D16" s="15"/>
      <c r="E16" s="15"/>
      <c r="F16" s="15"/>
      <c r="G16" s="65"/>
      <c r="H16" s="65"/>
      <c r="I16" s="65"/>
      <c r="J16" s="268"/>
      <c r="K16" s="268"/>
      <c r="L16" s="15"/>
    </row>
    <row r="17" spans="1:12" ht="68.25" customHeight="1">
      <c r="A17" s="744" t="s">
        <v>380</v>
      </c>
      <c r="B17" s="760"/>
      <c r="C17" s="760"/>
      <c r="D17" s="760"/>
      <c r="E17" s="760"/>
      <c r="F17" s="760"/>
      <c r="G17" s="760"/>
      <c r="H17" s="761"/>
      <c r="I17" s="761"/>
      <c r="J17" s="761"/>
      <c r="K17" s="761"/>
      <c r="L17" s="15"/>
    </row>
    <row r="18" spans="1:11" ht="7.5" customHeight="1">
      <c r="A18" s="13"/>
      <c r="B18" s="15"/>
      <c r="C18" s="15"/>
      <c r="D18" s="15"/>
      <c r="E18" s="15"/>
      <c r="F18" s="15"/>
      <c r="G18" s="65"/>
      <c r="H18" s="65"/>
      <c r="I18" s="65"/>
      <c r="J18" s="268"/>
      <c r="K18" s="268"/>
    </row>
    <row r="19" ht="13.5" customHeight="1" thickBot="1">
      <c r="A19" s="1" t="s">
        <v>352</v>
      </c>
    </row>
    <row r="20" spans="1:11" ht="13.5" thickBot="1">
      <c r="A20" s="8" t="s">
        <v>229</v>
      </c>
      <c r="B20" s="4" t="s">
        <v>230</v>
      </c>
      <c r="C20" s="4" t="s">
        <v>36</v>
      </c>
      <c r="D20" s="4" t="s">
        <v>276</v>
      </c>
      <c r="E20" s="4" t="s">
        <v>277</v>
      </c>
      <c r="F20" s="26" t="s">
        <v>278</v>
      </c>
      <c r="G20" s="19" t="s">
        <v>247</v>
      </c>
      <c r="H20" s="19" t="s">
        <v>248</v>
      </c>
      <c r="I20" s="19" t="s">
        <v>249</v>
      </c>
      <c r="J20" s="206" t="s">
        <v>250</v>
      </c>
      <c r="K20" s="206" t="s">
        <v>251</v>
      </c>
    </row>
    <row r="21" spans="1:11" ht="12.75">
      <c r="A21" s="378">
        <v>260</v>
      </c>
      <c r="B21" s="317">
        <v>6330</v>
      </c>
      <c r="C21" s="317">
        <v>5347</v>
      </c>
      <c r="D21" s="317">
        <v>23531</v>
      </c>
      <c r="E21" s="317">
        <v>88</v>
      </c>
      <c r="F21" s="378" t="s">
        <v>353</v>
      </c>
      <c r="G21" s="61">
        <v>0</v>
      </c>
      <c r="H21" s="61">
        <v>0</v>
      </c>
      <c r="I21" s="61">
        <v>0</v>
      </c>
      <c r="J21" s="245">
        <v>0</v>
      </c>
      <c r="K21" s="245">
        <v>0</v>
      </c>
    </row>
    <row r="22" spans="1:11" ht="14.25" customHeight="1">
      <c r="A22" s="2">
        <v>260</v>
      </c>
      <c r="B22" s="2">
        <v>6330</v>
      </c>
      <c r="C22" s="2">
        <v>5347</v>
      </c>
      <c r="D22" s="2">
        <v>23531</v>
      </c>
      <c r="E22" s="2">
        <v>17030</v>
      </c>
      <c r="F22" s="319" t="s">
        <v>353</v>
      </c>
      <c r="G22" s="61">
        <v>0</v>
      </c>
      <c r="H22" s="61">
        <v>0</v>
      </c>
      <c r="I22" s="61">
        <v>0</v>
      </c>
      <c r="J22" s="245">
        <v>0</v>
      </c>
      <c r="K22" s="245">
        <v>0</v>
      </c>
    </row>
    <row r="23" spans="1:11" ht="15" customHeight="1" thickBot="1">
      <c r="A23" s="2">
        <v>260</v>
      </c>
      <c r="B23" s="2">
        <v>6330</v>
      </c>
      <c r="C23" s="2">
        <v>5347</v>
      </c>
      <c r="D23" s="2">
        <v>23531</v>
      </c>
      <c r="E23" s="2">
        <v>17857</v>
      </c>
      <c r="F23" s="320" t="s">
        <v>353</v>
      </c>
      <c r="G23" s="61">
        <v>0</v>
      </c>
      <c r="H23" s="61">
        <v>0</v>
      </c>
      <c r="I23" s="61">
        <v>0</v>
      </c>
      <c r="J23" s="245">
        <v>0</v>
      </c>
      <c r="K23" s="245">
        <v>0</v>
      </c>
    </row>
    <row r="24" spans="1:11" ht="13.5" thickBot="1">
      <c r="A24" s="9" t="s">
        <v>283</v>
      </c>
      <c r="B24" s="10"/>
      <c r="C24" s="10"/>
      <c r="D24" s="10"/>
      <c r="E24" s="10"/>
      <c r="F24" s="10"/>
      <c r="G24" s="63">
        <f>SUM(G21:G23)</f>
        <v>0</v>
      </c>
      <c r="H24" s="63">
        <f>SUM(H21:H23)</f>
        <v>0</v>
      </c>
      <c r="I24" s="63">
        <f>SUM(I21:I23)</f>
        <v>0</v>
      </c>
      <c r="J24" s="241">
        <v>0</v>
      </c>
      <c r="K24" s="242" t="e">
        <f>I24/H24%</f>
        <v>#DIV/0!</v>
      </c>
    </row>
    <row r="25" spans="1:11" ht="12.75">
      <c r="A25" s="13"/>
      <c r="B25" s="15"/>
      <c r="C25" s="15"/>
      <c r="D25" s="15"/>
      <c r="E25" s="15"/>
      <c r="F25" s="15"/>
      <c r="G25" s="65"/>
      <c r="H25" s="65"/>
      <c r="I25" s="65"/>
      <c r="J25" s="268"/>
      <c r="K25" s="268"/>
    </row>
    <row r="26" spans="1:11" ht="27.75" customHeight="1">
      <c r="A26" s="744" t="s">
        <v>369</v>
      </c>
      <c r="B26" s="745"/>
      <c r="C26" s="745"/>
      <c r="D26" s="745"/>
      <c r="E26" s="745"/>
      <c r="F26" s="745"/>
      <c r="G26" s="745"/>
      <c r="H26" s="735"/>
      <c r="I26" s="735"/>
      <c r="J26" s="735"/>
      <c r="K26" s="735"/>
    </row>
    <row r="27" ht="12" customHeight="1" thickBot="1">
      <c r="A27" s="1"/>
    </row>
    <row r="28" spans="1:11" ht="17.25" customHeight="1" thickBot="1">
      <c r="A28" s="9" t="s">
        <v>283</v>
      </c>
      <c r="B28" s="10"/>
      <c r="C28" s="10"/>
      <c r="D28" s="10"/>
      <c r="E28" s="10"/>
      <c r="F28" s="10"/>
      <c r="G28" s="63">
        <f>G6+G15+G24</f>
        <v>0</v>
      </c>
      <c r="H28" s="63">
        <f>H6+H15+H24</f>
        <v>0</v>
      </c>
      <c r="I28" s="63">
        <f>I6+I15+I24</f>
        <v>0</v>
      </c>
      <c r="J28" s="242">
        <v>0</v>
      </c>
      <c r="K28" s="242" t="e">
        <f>I28/H28%</f>
        <v>#DIV/0!</v>
      </c>
    </row>
    <row r="29" ht="3.75" customHeight="1" hidden="1">
      <c r="A29" s="1"/>
    </row>
    <row r="30" spans="1:11" ht="0.75" customHeight="1" hidden="1">
      <c r="A30" s="744"/>
      <c r="B30" s="745"/>
      <c r="C30" s="745"/>
      <c r="D30" s="745"/>
      <c r="E30" s="745"/>
      <c r="F30" s="745"/>
      <c r="G30" s="745"/>
      <c r="H30" s="735"/>
      <c r="I30" s="735"/>
      <c r="J30" s="735"/>
      <c r="K30" s="735"/>
    </row>
    <row r="31" spans="7:11" ht="3.75" customHeight="1" hidden="1">
      <c r="G31" s="21"/>
      <c r="H31" s="21"/>
      <c r="I31" s="21"/>
      <c r="K31" s="386" t="s">
        <v>368</v>
      </c>
    </row>
    <row r="32" ht="12.75" hidden="1">
      <c r="A32" s="1"/>
    </row>
    <row r="33" spans="1:11" ht="16.5" customHeight="1" hidden="1">
      <c r="A33" s="785"/>
      <c r="B33" s="786"/>
      <c r="C33" s="786"/>
      <c r="D33" s="786"/>
      <c r="E33" s="786"/>
      <c r="F33" s="786"/>
      <c r="G33" s="786"/>
      <c r="H33" s="763"/>
      <c r="I33" s="763"/>
      <c r="J33" s="763"/>
      <c r="K33" s="763"/>
    </row>
    <row r="34" ht="12.75" hidden="1"/>
    <row r="35" ht="12.75" hidden="1">
      <c r="A35" s="1"/>
    </row>
    <row r="36" spans="1:11" ht="15.75" customHeight="1" hidden="1">
      <c r="A36" s="744"/>
      <c r="B36" s="760"/>
      <c r="C36" s="760"/>
      <c r="D36" s="760"/>
      <c r="E36" s="760"/>
      <c r="F36" s="760"/>
      <c r="G36" s="760"/>
      <c r="H36" s="761"/>
      <c r="I36" s="761"/>
      <c r="J36" s="761"/>
      <c r="K36" s="761"/>
    </row>
    <row r="37" ht="12.75" hidden="1">
      <c r="A37" s="40"/>
    </row>
    <row r="38" spans="1:11" ht="1.5" customHeight="1" hidden="1">
      <c r="A38" s="744"/>
      <c r="B38" s="745"/>
      <c r="C38" s="745"/>
      <c r="D38" s="745"/>
      <c r="E38" s="745"/>
      <c r="F38" s="745"/>
      <c r="G38" s="745"/>
      <c r="H38" s="735"/>
      <c r="I38" s="735"/>
      <c r="J38" s="735"/>
      <c r="K38" s="735"/>
    </row>
    <row r="39" spans="1:11" ht="7.5" customHeight="1" hidden="1">
      <c r="A39" s="47"/>
      <c r="B39" s="57"/>
      <c r="C39" s="57"/>
      <c r="D39" s="57"/>
      <c r="E39" s="57"/>
      <c r="F39" s="57"/>
      <c r="G39" s="57"/>
      <c r="H39" s="304"/>
      <c r="I39" s="304"/>
      <c r="J39" s="304"/>
      <c r="K39" s="304"/>
    </row>
    <row r="40" ht="16.5" customHeight="1" hidden="1">
      <c r="A40" s="40"/>
    </row>
    <row r="41" spans="1:11" ht="41.25" customHeight="1" hidden="1">
      <c r="A41" s="744"/>
      <c r="B41" s="745"/>
      <c r="C41" s="745"/>
      <c r="D41" s="745"/>
      <c r="E41" s="745"/>
      <c r="F41" s="745"/>
      <c r="G41" s="745"/>
      <c r="H41" s="735"/>
      <c r="I41" s="735"/>
      <c r="J41" s="735"/>
      <c r="K41" s="735"/>
    </row>
    <row r="42" ht="10.5" customHeight="1" hidden="1"/>
    <row r="43" spans="1:6" ht="12.75" hidden="1">
      <c r="A43" s="40"/>
      <c r="B43" s="41"/>
      <c r="C43" s="41"/>
      <c r="D43" s="41"/>
      <c r="E43" s="41"/>
      <c r="F43" s="41"/>
    </row>
    <row r="44" spans="1:13" ht="30" customHeight="1" hidden="1">
      <c r="A44" s="744"/>
      <c r="B44" s="745"/>
      <c r="C44" s="745"/>
      <c r="D44" s="745"/>
      <c r="E44" s="745"/>
      <c r="F44" s="745"/>
      <c r="G44" s="745"/>
      <c r="H44" s="735"/>
      <c r="I44" s="735"/>
      <c r="J44" s="735"/>
      <c r="K44" s="735"/>
      <c r="M44" s="21"/>
    </row>
    <row r="45" ht="10.5" customHeight="1" hidden="1">
      <c r="M45" s="21"/>
    </row>
    <row r="46" spans="1:13" ht="12.75" hidden="1">
      <c r="A46" s="27"/>
      <c r="B46" s="27"/>
      <c r="C46" s="27"/>
      <c r="D46" s="27"/>
      <c r="E46" s="27"/>
      <c r="F46" s="27"/>
      <c r="M46" s="21"/>
    </row>
    <row r="47" spans="1:13" ht="12.75" hidden="1">
      <c r="A47" s="1"/>
      <c r="M47" s="21"/>
    </row>
    <row r="48" spans="1:13" ht="30" customHeight="1" hidden="1">
      <c r="A48" s="744"/>
      <c r="B48" s="760"/>
      <c r="C48" s="760"/>
      <c r="D48" s="760"/>
      <c r="E48" s="760"/>
      <c r="F48" s="760"/>
      <c r="G48" s="760"/>
      <c r="H48" s="761"/>
      <c r="I48" s="761"/>
      <c r="J48" s="761"/>
      <c r="K48" s="761"/>
      <c r="M48" s="21"/>
    </row>
    <row r="49" spans="1:13" ht="9.75" customHeight="1" hidden="1">
      <c r="A49" s="48"/>
      <c r="B49" s="48"/>
      <c r="C49" s="48"/>
      <c r="D49" s="48"/>
      <c r="E49" s="48"/>
      <c r="F49" s="48"/>
      <c r="G49" s="48"/>
      <c r="H49" s="48"/>
      <c r="I49" s="48"/>
      <c r="M49" s="21"/>
    </row>
    <row r="50" spans="1:13" ht="12.75" hidden="1">
      <c r="A50" s="1"/>
      <c r="M50" s="21"/>
    </row>
    <row r="51" spans="1:13" ht="27.75" customHeight="1" hidden="1">
      <c r="A51" s="744"/>
      <c r="B51" s="760"/>
      <c r="C51" s="760"/>
      <c r="D51" s="760"/>
      <c r="E51" s="760"/>
      <c r="F51" s="760"/>
      <c r="G51" s="760"/>
      <c r="H51" s="761"/>
      <c r="I51" s="761"/>
      <c r="J51" s="761"/>
      <c r="K51" s="761"/>
      <c r="M51" s="21"/>
    </row>
    <row r="52" ht="10.5" customHeight="1" hidden="1">
      <c r="M52" s="21"/>
    </row>
    <row r="53" spans="1:13" ht="0" customHeight="1" hidden="1">
      <c r="A53" s="1"/>
      <c r="B53" s="1"/>
      <c r="C53" s="1"/>
      <c r="D53" s="1"/>
      <c r="E53" s="1"/>
      <c r="M53" s="21"/>
    </row>
    <row r="54" spans="1:13" ht="0" customHeight="1" hidden="1">
      <c r="A54" s="744"/>
      <c r="B54" s="760"/>
      <c r="C54" s="760"/>
      <c r="D54" s="760"/>
      <c r="E54" s="760"/>
      <c r="F54" s="760"/>
      <c r="G54" s="760"/>
      <c r="H54" s="761"/>
      <c r="I54" s="761"/>
      <c r="J54" s="761"/>
      <c r="K54" s="761"/>
      <c r="M54" s="21"/>
    </row>
    <row r="55" ht="9.75" customHeight="1" hidden="1">
      <c r="M55" s="21"/>
    </row>
    <row r="56" spans="1:13" ht="12.75" hidden="1">
      <c r="A56" s="1"/>
      <c r="B56" s="1"/>
      <c r="C56" s="1"/>
      <c r="D56" s="1"/>
      <c r="E56" s="1"/>
      <c r="M56" s="21"/>
    </row>
    <row r="57" spans="1:13" ht="24.75" customHeight="1" hidden="1">
      <c r="A57" s="744"/>
      <c r="B57" s="760"/>
      <c r="C57" s="760"/>
      <c r="D57" s="760"/>
      <c r="E57" s="760"/>
      <c r="F57" s="760"/>
      <c r="G57" s="760"/>
      <c r="H57" s="761"/>
      <c r="I57" s="761"/>
      <c r="J57" s="761"/>
      <c r="K57" s="761"/>
      <c r="M57" s="21"/>
    </row>
    <row r="58" ht="12.75" hidden="1"/>
    <row r="59" spans="6:10" ht="12.75" hidden="1">
      <c r="F59" s="21"/>
      <c r="G59" s="21"/>
      <c r="H59" s="21"/>
      <c r="I59" s="21"/>
      <c r="J59" s="21"/>
    </row>
    <row r="60" spans="6:10" ht="12.75" hidden="1">
      <c r="F60" s="21"/>
      <c r="G60" s="21"/>
      <c r="H60" s="21"/>
      <c r="I60" s="21"/>
      <c r="J60" s="21"/>
    </row>
    <row r="61" ht="12.75" hidden="1"/>
    <row r="62" ht="12.75" hidden="1"/>
    <row r="63" ht="0.75" customHeight="1" hidden="1"/>
    <row r="64" ht="12.75" hidden="1"/>
    <row r="65" ht="12.75" hidden="1"/>
    <row r="66" ht="12.75" hidden="1"/>
    <row r="67" ht="12.75" hidden="1"/>
    <row r="68" ht="12.75" hidden="1"/>
    <row r="69" spans="1:9" ht="12" customHeight="1" hidden="1">
      <c r="A69" s="48"/>
      <c r="B69" s="48"/>
      <c r="C69" s="48"/>
      <c r="D69" s="48"/>
      <c r="E69" s="48"/>
      <c r="F69" s="48"/>
      <c r="G69" s="48"/>
      <c r="H69" s="48"/>
      <c r="I69" s="48"/>
    </row>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6.75" customHeight="1" hidden="1"/>
    <row r="93" ht="12.75" hidden="1"/>
    <row r="94" ht="12.75" hidden="1"/>
    <row r="95" ht="12.75" hidden="1"/>
    <row r="96" ht="12.75" hidden="1"/>
    <row r="97" ht="12.75" hidden="1"/>
    <row r="98" ht="12.75" hidden="1"/>
    <row r="99" ht="12.75" hidden="1"/>
    <row r="100" ht="12.75" hidden="1"/>
    <row r="101" ht="4.5" customHeight="1" hidden="1"/>
    <row r="102" ht="12.75" hidden="1"/>
    <row r="103" ht="12.75" hidden="1"/>
    <row r="104" ht="9.75" customHeight="1"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 customHeight="1"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sheetData>
  <sheetProtection/>
  <mergeCells count="13">
    <mergeCell ref="A8:K8"/>
    <mergeCell ref="A17:K17"/>
    <mergeCell ref="A26:K26"/>
    <mergeCell ref="A48:K48"/>
    <mergeCell ref="A51:K51"/>
    <mergeCell ref="A30:K30"/>
    <mergeCell ref="A33:K33"/>
    <mergeCell ref="A54:K54"/>
    <mergeCell ref="A57:K57"/>
    <mergeCell ref="A36:K36"/>
    <mergeCell ref="A38:K38"/>
    <mergeCell ref="A41:K41"/>
    <mergeCell ref="A44:K44"/>
  </mergeCells>
  <printOptions/>
  <pageMargins left="0.7874015748031497" right="0.7874015748031497" top="0.8661417322834646" bottom="0.9055118110236221" header="0.5118110236220472" footer="0.5118110236220472"/>
  <pageSetup firstPageNumber="57" useFirstPageNumber="1" horizontalDpi="600" verticalDpi="600" orientation="landscape" paperSize="9" r:id="rId1"/>
  <headerFooter differentFirst="1" alignWithMargins="0">
    <oddFooter>&amp;L&amp;A&amp;R&amp;P</oddFooter>
  </headerFooter>
  <rowBreaks count="1" manualBreakCount="1">
    <brk id="52" max="255" man="1"/>
  </rowBreaks>
</worksheet>
</file>

<file path=xl/worksheets/sheet38.xml><?xml version="1.0" encoding="utf-8"?>
<worksheet xmlns="http://schemas.openxmlformats.org/spreadsheetml/2006/main" xmlns:r="http://schemas.openxmlformats.org/officeDocument/2006/relationships">
  <dimension ref="A1:M162"/>
  <sheetViews>
    <sheetView workbookViewId="0" topLeftCell="A79">
      <selection activeCell="M46" sqref="M46"/>
    </sheetView>
  </sheetViews>
  <sheetFormatPr defaultColWidth="9.00390625" defaultRowHeight="12.75"/>
  <cols>
    <col min="1" max="1" width="6.625" style="0" customWidth="1"/>
    <col min="2" max="2" width="6.125" style="0" customWidth="1"/>
    <col min="3" max="3" width="6.00390625" style="0" customWidth="1"/>
    <col min="4" max="4" width="13.875" style="0" customWidth="1"/>
    <col min="5" max="5" width="6.375" style="0" customWidth="1"/>
    <col min="6" max="6" width="38.50390625" style="0" customWidth="1"/>
    <col min="7" max="7" width="9.625" style="0" customWidth="1"/>
    <col min="8" max="8" width="9.375" style="0" customWidth="1"/>
    <col min="9" max="9" width="17.50390625" style="0" customWidth="1"/>
    <col min="10" max="11" width="7.125" style="0" customWidth="1"/>
  </cols>
  <sheetData>
    <row r="1" spans="1:6" ht="13.5" thickBot="1">
      <c r="A1" s="53" t="s">
        <v>346</v>
      </c>
      <c r="B1" s="21"/>
      <c r="C1" s="21"/>
      <c r="D1" s="21"/>
      <c r="E1" s="21"/>
      <c r="F1" s="21"/>
    </row>
    <row r="2" spans="1:13" ht="14.25" customHeight="1" thickBot="1">
      <c r="A2" s="321" t="s">
        <v>229</v>
      </c>
      <c r="B2" s="322" t="s">
        <v>230</v>
      </c>
      <c r="C2" s="322" t="s">
        <v>36</v>
      </c>
      <c r="D2" s="322" t="s">
        <v>276</v>
      </c>
      <c r="E2" s="322" t="s">
        <v>277</v>
      </c>
      <c r="F2" s="429" t="s">
        <v>278</v>
      </c>
      <c r="G2" s="19" t="s">
        <v>247</v>
      </c>
      <c r="H2" s="19" t="s">
        <v>248</v>
      </c>
      <c r="I2" s="19" t="s">
        <v>249</v>
      </c>
      <c r="J2" s="206" t="s">
        <v>250</v>
      </c>
      <c r="K2" s="206" t="s">
        <v>251</v>
      </c>
      <c r="M2" s="21"/>
    </row>
    <row r="3" spans="1:13" ht="14.25" customHeight="1">
      <c r="A3" s="378">
        <v>555</v>
      </c>
      <c r="B3" s="317">
        <v>3524</v>
      </c>
      <c r="C3" s="317">
        <v>5223</v>
      </c>
      <c r="D3" s="317">
        <v>1055</v>
      </c>
      <c r="E3" s="317">
        <v>0</v>
      </c>
      <c r="F3" s="320" t="s">
        <v>638</v>
      </c>
      <c r="G3" s="66">
        <v>0</v>
      </c>
      <c r="H3" s="66">
        <v>365</v>
      </c>
      <c r="I3" s="66">
        <v>365</v>
      </c>
      <c r="J3" s="66">
        <v>0</v>
      </c>
      <c r="K3" s="66">
        <f>I3/H3%</f>
        <v>100</v>
      </c>
      <c r="M3" s="21"/>
    </row>
    <row r="4" spans="1:13" ht="12.75">
      <c r="A4" s="24">
        <v>555</v>
      </c>
      <c r="B4" s="24">
        <v>3541</v>
      </c>
      <c r="C4" s="24">
        <v>5136</v>
      </c>
      <c r="D4" s="24">
        <v>55</v>
      </c>
      <c r="E4" s="24">
        <v>0</v>
      </c>
      <c r="F4" s="24" t="s">
        <v>119</v>
      </c>
      <c r="G4" s="66">
        <v>18</v>
      </c>
      <c r="H4" s="66">
        <v>19.9</v>
      </c>
      <c r="I4" s="66">
        <v>19.8</v>
      </c>
      <c r="J4" s="66">
        <f>I4/G4%</f>
        <v>110.00000000000001</v>
      </c>
      <c r="K4" s="66">
        <f>I4/H4%</f>
        <v>99.49748743718594</v>
      </c>
      <c r="M4" s="21"/>
    </row>
    <row r="5" spans="1:11" ht="12.75">
      <c r="A5" s="24">
        <v>555</v>
      </c>
      <c r="B5" s="24">
        <v>3541</v>
      </c>
      <c r="C5" s="24">
        <v>5167</v>
      </c>
      <c r="D5" s="24">
        <v>55</v>
      </c>
      <c r="E5" s="24">
        <v>0</v>
      </c>
      <c r="F5" s="24" t="s">
        <v>75</v>
      </c>
      <c r="G5" s="74">
        <v>11</v>
      </c>
      <c r="H5" s="74">
        <v>0</v>
      </c>
      <c r="I5" s="74">
        <v>0</v>
      </c>
      <c r="J5" s="74">
        <v>0</v>
      </c>
      <c r="K5" s="66">
        <v>0</v>
      </c>
    </row>
    <row r="6" spans="1:11" ht="12.75">
      <c r="A6" s="24">
        <v>555</v>
      </c>
      <c r="B6" s="24">
        <v>3541</v>
      </c>
      <c r="C6" s="24">
        <v>5169</v>
      </c>
      <c r="D6" s="24">
        <v>55</v>
      </c>
      <c r="E6" s="24">
        <v>0</v>
      </c>
      <c r="F6" s="24" t="s">
        <v>26</v>
      </c>
      <c r="G6" s="74">
        <v>40</v>
      </c>
      <c r="H6" s="74">
        <v>33.3</v>
      </c>
      <c r="I6" s="74">
        <v>2.88</v>
      </c>
      <c r="J6" s="74">
        <f>I6/G6%</f>
        <v>7.199999999999999</v>
      </c>
      <c r="K6" s="66">
        <f aca="true" t="shared" si="0" ref="K6:K19">I6/H6%</f>
        <v>8.64864864864865</v>
      </c>
    </row>
    <row r="7" spans="1:11" ht="12.75">
      <c r="A7" s="24">
        <v>555</v>
      </c>
      <c r="B7" s="24">
        <v>3541</v>
      </c>
      <c r="C7" s="24">
        <v>5175</v>
      </c>
      <c r="D7" s="24">
        <v>55</v>
      </c>
      <c r="E7" s="24">
        <v>0</v>
      </c>
      <c r="F7" s="24" t="s">
        <v>216</v>
      </c>
      <c r="G7" s="74">
        <v>2</v>
      </c>
      <c r="H7" s="74">
        <v>0</v>
      </c>
      <c r="I7" s="74">
        <v>0</v>
      </c>
      <c r="J7" s="74">
        <v>0</v>
      </c>
      <c r="K7" s="66">
        <v>0</v>
      </c>
    </row>
    <row r="8" spans="1:11" ht="12.75">
      <c r="A8" s="24">
        <v>555</v>
      </c>
      <c r="B8" s="24">
        <v>3541</v>
      </c>
      <c r="C8" s="24">
        <v>5194</v>
      </c>
      <c r="D8" s="24">
        <v>55</v>
      </c>
      <c r="E8" s="24">
        <v>0</v>
      </c>
      <c r="F8" s="24" t="s">
        <v>217</v>
      </c>
      <c r="G8" s="74">
        <v>15</v>
      </c>
      <c r="H8" s="74">
        <v>0</v>
      </c>
      <c r="I8" s="74">
        <v>0</v>
      </c>
      <c r="J8" s="74">
        <v>0</v>
      </c>
      <c r="K8" s="66">
        <v>0</v>
      </c>
    </row>
    <row r="9" spans="1:11" ht="12.75">
      <c r="A9" s="24">
        <v>555</v>
      </c>
      <c r="B9" s="24">
        <v>3541</v>
      </c>
      <c r="C9" s="24">
        <v>5221</v>
      </c>
      <c r="D9" s="24">
        <v>1055</v>
      </c>
      <c r="E9" s="24">
        <v>0</v>
      </c>
      <c r="F9" s="24" t="s">
        <v>639</v>
      </c>
      <c r="G9" s="74">
        <v>0</v>
      </c>
      <c r="H9" s="74">
        <v>35</v>
      </c>
      <c r="I9" s="74">
        <v>35</v>
      </c>
      <c r="J9" s="74">
        <v>0</v>
      </c>
      <c r="K9" s="66">
        <f t="shared" si="0"/>
        <v>100</v>
      </c>
    </row>
    <row r="10" spans="1:11" ht="12.75">
      <c r="A10" s="24">
        <v>555</v>
      </c>
      <c r="B10" s="24">
        <v>3541</v>
      </c>
      <c r="C10" s="24">
        <v>5221</v>
      </c>
      <c r="D10" s="24">
        <v>1055</v>
      </c>
      <c r="E10" s="24">
        <v>115</v>
      </c>
      <c r="F10" s="24" t="s">
        <v>639</v>
      </c>
      <c r="G10" s="74">
        <v>0</v>
      </c>
      <c r="H10" s="74">
        <v>20</v>
      </c>
      <c r="I10" s="74">
        <v>20</v>
      </c>
      <c r="J10" s="74">
        <v>0</v>
      </c>
      <c r="K10" s="66">
        <f t="shared" si="0"/>
        <v>100</v>
      </c>
    </row>
    <row r="11" spans="1:11" ht="12.75">
      <c r="A11" s="24">
        <v>555</v>
      </c>
      <c r="B11" s="24">
        <v>3541</v>
      </c>
      <c r="C11" s="24">
        <v>5331</v>
      </c>
      <c r="D11" s="24">
        <v>55</v>
      </c>
      <c r="E11" s="24">
        <v>0</v>
      </c>
      <c r="F11" s="24" t="s">
        <v>497</v>
      </c>
      <c r="G11" s="74">
        <v>150</v>
      </c>
      <c r="H11" s="74">
        <v>150</v>
      </c>
      <c r="I11" s="74">
        <v>115</v>
      </c>
      <c r="J11" s="74">
        <f>I11/G11%</f>
        <v>76.66666666666667</v>
      </c>
      <c r="K11" s="66">
        <f t="shared" si="0"/>
        <v>76.66666666666667</v>
      </c>
    </row>
    <row r="12" spans="1:11" ht="12.75">
      <c r="A12" s="24">
        <v>555</v>
      </c>
      <c r="B12" s="24">
        <v>3543</v>
      </c>
      <c r="C12" s="24">
        <v>5223</v>
      </c>
      <c r="D12" s="24">
        <v>1055</v>
      </c>
      <c r="E12" s="24">
        <v>0</v>
      </c>
      <c r="F12" s="320" t="s">
        <v>638</v>
      </c>
      <c r="G12" s="74">
        <v>0</v>
      </c>
      <c r="H12" s="74">
        <v>69</v>
      </c>
      <c r="I12" s="74">
        <v>69</v>
      </c>
      <c r="J12" s="74">
        <v>0</v>
      </c>
      <c r="K12" s="66">
        <f t="shared" si="0"/>
        <v>100.00000000000001</v>
      </c>
    </row>
    <row r="13" spans="1:11" ht="12.75">
      <c r="A13" s="24">
        <v>555</v>
      </c>
      <c r="B13" s="24">
        <v>3545</v>
      </c>
      <c r="C13" s="24">
        <v>5229</v>
      </c>
      <c r="D13" s="24">
        <v>1055</v>
      </c>
      <c r="E13" s="24">
        <v>0</v>
      </c>
      <c r="F13" s="24" t="s">
        <v>640</v>
      </c>
      <c r="G13" s="74">
        <v>0</v>
      </c>
      <c r="H13" s="74">
        <v>43</v>
      </c>
      <c r="I13" s="74">
        <v>43</v>
      </c>
      <c r="J13" s="74">
        <v>0</v>
      </c>
      <c r="K13" s="66">
        <f t="shared" si="0"/>
        <v>100</v>
      </c>
    </row>
    <row r="14" spans="1:11" ht="12.75">
      <c r="A14" s="24">
        <v>555</v>
      </c>
      <c r="B14" s="24">
        <v>3549</v>
      </c>
      <c r="C14" s="24">
        <v>5169</v>
      </c>
      <c r="D14" s="24">
        <v>55</v>
      </c>
      <c r="E14" s="24">
        <v>0</v>
      </c>
      <c r="F14" s="24" t="s">
        <v>26</v>
      </c>
      <c r="G14" s="74">
        <v>0</v>
      </c>
      <c r="H14" s="74">
        <v>18.3</v>
      </c>
      <c r="I14" s="74">
        <v>18.3</v>
      </c>
      <c r="J14" s="74">
        <v>0</v>
      </c>
      <c r="K14" s="66">
        <f t="shared" si="0"/>
        <v>100</v>
      </c>
    </row>
    <row r="15" spans="1:11" ht="12.75">
      <c r="A15" s="24">
        <v>555</v>
      </c>
      <c r="B15" s="24">
        <v>3549</v>
      </c>
      <c r="C15" s="24">
        <v>5169</v>
      </c>
      <c r="D15" s="24">
        <v>55</v>
      </c>
      <c r="E15" s="24">
        <v>115</v>
      </c>
      <c r="F15" s="24" t="s">
        <v>26</v>
      </c>
      <c r="G15" s="74">
        <v>0</v>
      </c>
      <c r="H15" s="74">
        <v>54</v>
      </c>
      <c r="I15" s="74">
        <v>54</v>
      </c>
      <c r="J15" s="74">
        <v>0</v>
      </c>
      <c r="K15" s="66">
        <f t="shared" si="0"/>
        <v>100</v>
      </c>
    </row>
    <row r="16" spans="1:11" ht="12.75">
      <c r="A16" s="24">
        <v>555</v>
      </c>
      <c r="B16" s="24">
        <v>3549</v>
      </c>
      <c r="C16" s="24">
        <v>5175</v>
      </c>
      <c r="D16" s="24">
        <v>55</v>
      </c>
      <c r="E16" s="24">
        <v>0</v>
      </c>
      <c r="F16" s="24" t="s">
        <v>216</v>
      </c>
      <c r="G16" s="74">
        <v>0</v>
      </c>
      <c r="H16" s="74">
        <v>5.4</v>
      </c>
      <c r="I16" s="74">
        <v>5.34</v>
      </c>
      <c r="J16" s="74">
        <v>0</v>
      </c>
      <c r="K16" s="66">
        <f t="shared" si="0"/>
        <v>98.88888888888887</v>
      </c>
    </row>
    <row r="17" spans="1:11" ht="12.75">
      <c r="A17" s="24">
        <v>555</v>
      </c>
      <c r="B17" s="24">
        <v>4312</v>
      </c>
      <c r="C17" s="24">
        <v>5221</v>
      </c>
      <c r="D17" s="24">
        <v>1055</v>
      </c>
      <c r="E17" s="24">
        <v>0</v>
      </c>
      <c r="F17" s="24" t="s">
        <v>639</v>
      </c>
      <c r="G17" s="74">
        <v>0</v>
      </c>
      <c r="H17" s="74">
        <v>37</v>
      </c>
      <c r="I17" s="74">
        <v>37</v>
      </c>
      <c r="J17" s="74">
        <v>0</v>
      </c>
      <c r="K17" s="66">
        <f t="shared" si="0"/>
        <v>100</v>
      </c>
    </row>
    <row r="18" spans="1:11" ht="12.75">
      <c r="A18" s="24">
        <v>555</v>
      </c>
      <c r="B18" s="24">
        <v>4312</v>
      </c>
      <c r="C18" s="24">
        <v>5229</v>
      </c>
      <c r="D18" s="24">
        <v>1055</v>
      </c>
      <c r="E18" s="24">
        <v>0</v>
      </c>
      <c r="F18" s="24" t="s">
        <v>640</v>
      </c>
      <c r="G18" s="74">
        <v>0</v>
      </c>
      <c r="H18" s="74">
        <v>50</v>
      </c>
      <c r="I18" s="74">
        <v>50</v>
      </c>
      <c r="J18" s="74">
        <v>0</v>
      </c>
      <c r="K18" s="66">
        <f t="shared" si="0"/>
        <v>100</v>
      </c>
    </row>
    <row r="19" spans="1:11" ht="12.75">
      <c r="A19" s="24">
        <v>555</v>
      </c>
      <c r="B19" s="24">
        <v>4319</v>
      </c>
      <c r="C19" s="24">
        <v>5139</v>
      </c>
      <c r="D19" s="24">
        <v>55</v>
      </c>
      <c r="E19" s="24">
        <v>0</v>
      </c>
      <c r="F19" s="24" t="s">
        <v>170</v>
      </c>
      <c r="G19" s="74">
        <v>20</v>
      </c>
      <c r="H19" s="74">
        <v>20</v>
      </c>
      <c r="I19" s="74">
        <v>5.51</v>
      </c>
      <c r="J19" s="74">
        <f>I19/G19%</f>
        <v>27.549999999999997</v>
      </c>
      <c r="K19" s="66">
        <f t="shared" si="0"/>
        <v>27.549999999999997</v>
      </c>
    </row>
    <row r="20" spans="1:11" ht="12.75">
      <c r="A20" s="24">
        <v>555</v>
      </c>
      <c r="B20" s="24">
        <v>4319</v>
      </c>
      <c r="C20" s="24">
        <v>5169</v>
      </c>
      <c r="D20" s="24">
        <v>55</v>
      </c>
      <c r="E20" s="24">
        <v>0</v>
      </c>
      <c r="F20" s="24" t="s">
        <v>26</v>
      </c>
      <c r="G20" s="74">
        <v>300</v>
      </c>
      <c r="H20" s="74">
        <v>265</v>
      </c>
      <c r="I20" s="74">
        <v>4.56</v>
      </c>
      <c r="J20" s="74">
        <f aca="true" t="shared" si="1" ref="J20:J28">I20/G20%</f>
        <v>1.5199999999999998</v>
      </c>
      <c r="K20" s="74">
        <f aca="true" t="shared" si="2" ref="K20:K26">I20/H20%</f>
        <v>1.720754716981132</v>
      </c>
    </row>
    <row r="21" spans="1:11" ht="12.75">
      <c r="A21" s="24">
        <v>555</v>
      </c>
      <c r="B21" s="24">
        <v>4319</v>
      </c>
      <c r="C21" s="24">
        <v>5175</v>
      </c>
      <c r="D21" s="24">
        <v>55</v>
      </c>
      <c r="E21" s="24">
        <v>0</v>
      </c>
      <c r="F21" s="24" t="s">
        <v>216</v>
      </c>
      <c r="G21" s="74">
        <v>45</v>
      </c>
      <c r="H21" s="74">
        <v>45</v>
      </c>
      <c r="I21" s="74">
        <v>2.6</v>
      </c>
      <c r="J21" s="74">
        <f t="shared" si="1"/>
        <v>5.777777777777778</v>
      </c>
      <c r="K21" s="74">
        <f t="shared" si="2"/>
        <v>5.777777777777778</v>
      </c>
    </row>
    <row r="22" spans="1:11" ht="12.75">
      <c r="A22" s="24">
        <v>555</v>
      </c>
      <c r="B22" s="24">
        <v>4319</v>
      </c>
      <c r="C22" s="24">
        <v>5194</v>
      </c>
      <c r="D22" s="24">
        <v>55</v>
      </c>
      <c r="E22" s="24">
        <v>0</v>
      </c>
      <c r="F22" s="24" t="s">
        <v>217</v>
      </c>
      <c r="G22" s="74">
        <v>125</v>
      </c>
      <c r="H22" s="74">
        <v>125</v>
      </c>
      <c r="I22" s="74">
        <v>85.44</v>
      </c>
      <c r="J22" s="74">
        <f t="shared" si="1"/>
        <v>68.352</v>
      </c>
      <c r="K22" s="74">
        <f t="shared" si="2"/>
        <v>68.352</v>
      </c>
    </row>
    <row r="23" spans="1:11" ht="12.75">
      <c r="A23" s="24">
        <v>555</v>
      </c>
      <c r="B23" s="24">
        <v>4319</v>
      </c>
      <c r="C23" s="24">
        <v>5901</v>
      </c>
      <c r="D23" s="24">
        <v>55</v>
      </c>
      <c r="E23" s="24">
        <v>0</v>
      </c>
      <c r="F23" s="24" t="s">
        <v>212</v>
      </c>
      <c r="G23" s="74">
        <v>2250</v>
      </c>
      <c r="H23" s="74">
        <v>92</v>
      </c>
      <c r="I23" s="74">
        <v>0</v>
      </c>
      <c r="J23" s="74">
        <f t="shared" si="1"/>
        <v>0</v>
      </c>
      <c r="K23" s="74">
        <f t="shared" si="2"/>
        <v>0</v>
      </c>
    </row>
    <row r="24" spans="1:11" ht="12.75">
      <c r="A24" s="24">
        <v>555</v>
      </c>
      <c r="B24" s="24">
        <v>4319</v>
      </c>
      <c r="C24" s="24">
        <v>5221</v>
      </c>
      <c r="D24" s="24">
        <v>1055</v>
      </c>
      <c r="E24" s="24">
        <v>0</v>
      </c>
      <c r="F24" s="24" t="s">
        <v>639</v>
      </c>
      <c r="G24" s="74">
        <v>0</v>
      </c>
      <c r="H24" s="74">
        <v>25</v>
      </c>
      <c r="I24" s="74">
        <v>25</v>
      </c>
      <c r="J24" s="74">
        <v>0</v>
      </c>
      <c r="K24" s="74">
        <f t="shared" si="2"/>
        <v>100</v>
      </c>
    </row>
    <row r="25" spans="1:11" ht="12.75">
      <c r="A25" s="24">
        <v>555</v>
      </c>
      <c r="B25" s="24">
        <v>4319</v>
      </c>
      <c r="C25" s="24">
        <v>5222</v>
      </c>
      <c r="D25" s="24">
        <v>1055</v>
      </c>
      <c r="E25" s="24">
        <v>0</v>
      </c>
      <c r="F25" s="24" t="s">
        <v>330</v>
      </c>
      <c r="G25" s="74">
        <v>0</v>
      </c>
      <c r="H25" s="74">
        <v>20</v>
      </c>
      <c r="I25" s="74">
        <v>20</v>
      </c>
      <c r="J25" s="74">
        <v>0</v>
      </c>
      <c r="K25" s="74">
        <f t="shared" si="2"/>
        <v>100</v>
      </c>
    </row>
    <row r="26" spans="1:11" ht="12.75">
      <c r="A26" s="24">
        <v>555</v>
      </c>
      <c r="B26" s="24">
        <v>4319</v>
      </c>
      <c r="C26" s="24">
        <v>5492</v>
      </c>
      <c r="D26" s="24">
        <v>55</v>
      </c>
      <c r="E26" s="24">
        <v>0</v>
      </c>
      <c r="F26" s="24" t="s">
        <v>351</v>
      </c>
      <c r="G26" s="74">
        <v>0</v>
      </c>
      <c r="H26" s="74">
        <v>5</v>
      </c>
      <c r="I26" s="74">
        <v>5</v>
      </c>
      <c r="J26" s="74">
        <v>0</v>
      </c>
      <c r="K26" s="74">
        <f t="shared" si="2"/>
        <v>100</v>
      </c>
    </row>
    <row r="27" spans="1:11" ht="12.75">
      <c r="A27" s="24">
        <v>555</v>
      </c>
      <c r="B27" s="24">
        <v>4329</v>
      </c>
      <c r="C27" s="24">
        <v>5169</v>
      </c>
      <c r="D27" s="24">
        <v>55</v>
      </c>
      <c r="E27" s="24">
        <v>0</v>
      </c>
      <c r="F27" s="24" t="s">
        <v>26</v>
      </c>
      <c r="G27" s="74">
        <v>2</v>
      </c>
      <c r="H27" s="74">
        <v>2</v>
      </c>
      <c r="I27" s="74">
        <v>0</v>
      </c>
      <c r="J27" s="74">
        <f t="shared" si="1"/>
        <v>0</v>
      </c>
      <c r="K27" s="74">
        <f aca="true" t="shared" si="3" ref="K27:K83">I27/H27%</f>
        <v>0</v>
      </c>
    </row>
    <row r="28" spans="1:11" ht="12.75">
      <c r="A28" s="24">
        <v>555</v>
      </c>
      <c r="B28" s="24">
        <v>4329</v>
      </c>
      <c r="C28" s="24">
        <v>5194</v>
      </c>
      <c r="D28" s="24">
        <v>55</v>
      </c>
      <c r="E28" s="24">
        <v>0</v>
      </c>
      <c r="F28" s="24" t="s">
        <v>217</v>
      </c>
      <c r="G28" s="74">
        <v>15</v>
      </c>
      <c r="H28" s="74">
        <v>15</v>
      </c>
      <c r="I28" s="74">
        <v>0</v>
      </c>
      <c r="J28" s="74">
        <f t="shared" si="1"/>
        <v>0</v>
      </c>
      <c r="K28" s="74">
        <f t="shared" si="3"/>
        <v>0</v>
      </c>
    </row>
    <row r="29" spans="1:11" ht="12.75">
      <c r="A29" s="24">
        <v>555</v>
      </c>
      <c r="B29" s="24">
        <v>4329</v>
      </c>
      <c r="C29" s="24">
        <v>5169</v>
      </c>
      <c r="D29" s="24">
        <v>55</v>
      </c>
      <c r="E29" s="24">
        <v>13011</v>
      </c>
      <c r="F29" s="24" t="s">
        <v>26</v>
      </c>
      <c r="G29" s="74">
        <v>0</v>
      </c>
      <c r="H29" s="74">
        <v>5</v>
      </c>
      <c r="I29" s="74">
        <v>1.96</v>
      </c>
      <c r="J29" s="74">
        <v>0</v>
      </c>
      <c r="K29" s="74">
        <f t="shared" si="3"/>
        <v>39.199999999999996</v>
      </c>
    </row>
    <row r="30" spans="1:11" ht="12.75">
      <c r="A30" s="24">
        <v>555</v>
      </c>
      <c r="B30" s="24">
        <v>4329</v>
      </c>
      <c r="C30" s="24">
        <v>5194</v>
      </c>
      <c r="D30" s="24">
        <v>55</v>
      </c>
      <c r="E30" s="24">
        <v>13011</v>
      </c>
      <c r="F30" s="24" t="s">
        <v>217</v>
      </c>
      <c r="G30" s="74">
        <v>0</v>
      </c>
      <c r="H30" s="74">
        <v>6</v>
      </c>
      <c r="I30" s="74">
        <v>4.73</v>
      </c>
      <c r="J30" s="74">
        <v>0</v>
      </c>
      <c r="K30" s="74">
        <f t="shared" si="3"/>
        <v>78.83333333333334</v>
      </c>
    </row>
    <row r="31" spans="1:11" ht="12.75">
      <c r="A31" s="24">
        <v>555</v>
      </c>
      <c r="B31" s="24">
        <v>4339</v>
      </c>
      <c r="C31" s="24">
        <v>5136</v>
      </c>
      <c r="D31" s="24">
        <v>55</v>
      </c>
      <c r="E31" s="24">
        <v>13010</v>
      </c>
      <c r="F31" s="24" t="s">
        <v>119</v>
      </c>
      <c r="G31" s="74">
        <v>0</v>
      </c>
      <c r="H31" s="74">
        <v>15</v>
      </c>
      <c r="I31" s="74">
        <v>0</v>
      </c>
      <c r="J31" s="74">
        <v>0</v>
      </c>
      <c r="K31" s="74">
        <f t="shared" si="3"/>
        <v>0</v>
      </c>
    </row>
    <row r="32" spans="1:13" ht="12.75">
      <c r="A32" s="24">
        <v>555</v>
      </c>
      <c r="B32" s="24">
        <v>4339</v>
      </c>
      <c r="C32" s="24">
        <v>5139</v>
      </c>
      <c r="D32" s="24">
        <v>55</v>
      </c>
      <c r="E32" s="24">
        <v>13010</v>
      </c>
      <c r="F32" s="24" t="s">
        <v>170</v>
      </c>
      <c r="G32" s="74">
        <v>0</v>
      </c>
      <c r="H32" s="74">
        <v>20</v>
      </c>
      <c r="I32" s="74">
        <v>0</v>
      </c>
      <c r="J32" s="74">
        <v>0</v>
      </c>
      <c r="K32" s="74">
        <f t="shared" si="3"/>
        <v>0</v>
      </c>
      <c r="L32" s="516"/>
      <c r="M32" s="15"/>
    </row>
    <row r="33" spans="1:11" ht="12.75">
      <c r="A33" s="24">
        <v>555</v>
      </c>
      <c r="B33" s="24">
        <v>4339</v>
      </c>
      <c r="C33" s="24">
        <v>5167</v>
      </c>
      <c r="D33" s="24">
        <v>55</v>
      </c>
      <c r="E33" s="24">
        <v>13010</v>
      </c>
      <c r="F33" s="24" t="s">
        <v>75</v>
      </c>
      <c r="G33" s="74">
        <v>0</v>
      </c>
      <c r="H33" s="74">
        <v>70</v>
      </c>
      <c r="I33" s="74">
        <v>10.26</v>
      </c>
      <c r="J33" s="74">
        <v>0</v>
      </c>
      <c r="K33" s="74">
        <f t="shared" si="3"/>
        <v>14.657142857142858</v>
      </c>
    </row>
    <row r="34" spans="1:11" ht="12.75">
      <c r="A34" s="24">
        <v>555</v>
      </c>
      <c r="B34" s="24">
        <v>4339</v>
      </c>
      <c r="C34" s="24">
        <v>5169</v>
      </c>
      <c r="D34" s="24">
        <v>55</v>
      </c>
      <c r="E34" s="24">
        <v>13010</v>
      </c>
      <c r="F34" s="24" t="s">
        <v>26</v>
      </c>
      <c r="G34" s="74">
        <v>0</v>
      </c>
      <c r="H34" s="74">
        <v>62.9</v>
      </c>
      <c r="I34" s="74">
        <v>18.48</v>
      </c>
      <c r="J34" s="74">
        <v>0</v>
      </c>
      <c r="K34" s="74">
        <f t="shared" si="3"/>
        <v>29.379968203497615</v>
      </c>
    </row>
    <row r="35" spans="1:11" ht="12.75">
      <c r="A35" s="24">
        <v>555</v>
      </c>
      <c r="B35" s="24">
        <v>4339</v>
      </c>
      <c r="C35" s="24">
        <v>5175</v>
      </c>
      <c r="D35" s="24">
        <v>55</v>
      </c>
      <c r="E35" s="24">
        <v>13010</v>
      </c>
      <c r="F35" s="24" t="s">
        <v>216</v>
      </c>
      <c r="G35" s="74">
        <v>0</v>
      </c>
      <c r="H35" s="74">
        <v>10</v>
      </c>
      <c r="I35" s="74">
        <v>0</v>
      </c>
      <c r="J35" s="74">
        <v>0</v>
      </c>
      <c r="K35" s="74">
        <f t="shared" si="3"/>
        <v>0</v>
      </c>
    </row>
    <row r="36" spans="1:11" ht="12.75">
      <c r="A36" s="24">
        <v>555</v>
      </c>
      <c r="B36" s="24">
        <v>4339</v>
      </c>
      <c r="C36" s="24">
        <v>5194</v>
      </c>
      <c r="D36" s="24">
        <v>55</v>
      </c>
      <c r="E36" s="24">
        <v>13010</v>
      </c>
      <c r="F36" s="24" t="s">
        <v>217</v>
      </c>
      <c r="G36" s="74">
        <v>0</v>
      </c>
      <c r="H36" s="74">
        <v>40</v>
      </c>
      <c r="I36" s="74">
        <v>0</v>
      </c>
      <c r="J36" s="74">
        <v>0</v>
      </c>
      <c r="K36" s="74">
        <f t="shared" si="3"/>
        <v>0</v>
      </c>
    </row>
    <row r="37" spans="1:11" ht="12.75">
      <c r="A37" s="24">
        <v>555</v>
      </c>
      <c r="B37" s="24">
        <v>4339</v>
      </c>
      <c r="C37" s="24">
        <v>5901</v>
      </c>
      <c r="D37" s="24">
        <v>55</v>
      </c>
      <c r="E37" s="24">
        <v>13010</v>
      </c>
      <c r="F37" s="24" t="s">
        <v>212</v>
      </c>
      <c r="G37" s="74">
        <v>0</v>
      </c>
      <c r="H37" s="74">
        <v>842.1</v>
      </c>
      <c r="I37" s="74">
        <v>0</v>
      </c>
      <c r="J37" s="74">
        <v>0</v>
      </c>
      <c r="K37" s="74">
        <f t="shared" si="3"/>
        <v>0</v>
      </c>
    </row>
    <row r="38" spans="1:11" ht="12.75">
      <c r="A38" s="24">
        <v>555</v>
      </c>
      <c r="B38" s="24">
        <v>4341</v>
      </c>
      <c r="C38" s="24">
        <v>5194</v>
      </c>
      <c r="D38" s="24">
        <v>55</v>
      </c>
      <c r="E38" s="24">
        <v>0</v>
      </c>
      <c r="F38" s="24" t="s">
        <v>217</v>
      </c>
      <c r="G38" s="74">
        <v>5</v>
      </c>
      <c r="H38" s="74">
        <v>5</v>
      </c>
      <c r="I38" s="74">
        <v>5</v>
      </c>
      <c r="J38" s="74">
        <f aca="true" t="shared" si="4" ref="J38:J45">I38/G38%</f>
        <v>100</v>
      </c>
      <c r="K38" s="74">
        <f t="shared" si="3"/>
        <v>100</v>
      </c>
    </row>
    <row r="39" spans="1:11" ht="12.75">
      <c r="A39" s="24">
        <v>555</v>
      </c>
      <c r="B39" s="24">
        <v>4341</v>
      </c>
      <c r="C39" s="24">
        <v>5223</v>
      </c>
      <c r="D39" s="24">
        <v>1055</v>
      </c>
      <c r="E39" s="24">
        <v>0</v>
      </c>
      <c r="F39" s="672" t="s">
        <v>638</v>
      </c>
      <c r="G39" s="74">
        <v>0</v>
      </c>
      <c r="H39" s="74">
        <v>20</v>
      </c>
      <c r="I39" s="74">
        <v>20</v>
      </c>
      <c r="J39" s="74">
        <v>0</v>
      </c>
      <c r="K39" s="74">
        <f t="shared" si="3"/>
        <v>100</v>
      </c>
    </row>
    <row r="40" spans="1:11" ht="12.75">
      <c r="A40" s="24">
        <v>555</v>
      </c>
      <c r="B40" s="24">
        <v>4342</v>
      </c>
      <c r="C40" s="24">
        <v>5136</v>
      </c>
      <c r="D40" s="24">
        <v>55</v>
      </c>
      <c r="E40" s="24">
        <v>0</v>
      </c>
      <c r="F40" s="24" t="s">
        <v>119</v>
      </c>
      <c r="G40" s="74">
        <v>1</v>
      </c>
      <c r="H40" s="74">
        <v>1</v>
      </c>
      <c r="I40" s="74">
        <v>0.45</v>
      </c>
      <c r="J40" s="74">
        <f t="shared" si="4"/>
        <v>45</v>
      </c>
      <c r="K40" s="74">
        <f t="shared" si="3"/>
        <v>45</v>
      </c>
    </row>
    <row r="41" spans="1:11" ht="12.75">
      <c r="A41" s="24">
        <v>555</v>
      </c>
      <c r="B41" s="24">
        <v>4342</v>
      </c>
      <c r="C41" s="24">
        <v>5139</v>
      </c>
      <c r="D41" s="24">
        <v>55</v>
      </c>
      <c r="E41" s="24">
        <v>0</v>
      </c>
      <c r="F41" s="24" t="s">
        <v>170</v>
      </c>
      <c r="G41" s="74">
        <v>1</v>
      </c>
      <c r="H41" s="74">
        <v>3</v>
      </c>
      <c r="I41" s="74">
        <v>3</v>
      </c>
      <c r="J41" s="74">
        <f t="shared" si="4"/>
        <v>300</v>
      </c>
      <c r="K41" s="74">
        <f t="shared" si="3"/>
        <v>100</v>
      </c>
    </row>
    <row r="42" spans="1:11" ht="12.75">
      <c r="A42" s="24">
        <v>555</v>
      </c>
      <c r="B42" s="24">
        <v>4342</v>
      </c>
      <c r="C42" s="24">
        <v>5167</v>
      </c>
      <c r="D42" s="24">
        <v>55</v>
      </c>
      <c r="E42" s="24">
        <v>0</v>
      </c>
      <c r="F42" s="24" t="s">
        <v>75</v>
      </c>
      <c r="G42" s="74">
        <v>0</v>
      </c>
      <c r="H42" s="74">
        <v>0.6</v>
      </c>
      <c r="I42" s="74">
        <v>0.55</v>
      </c>
      <c r="J42" s="74">
        <v>0</v>
      </c>
      <c r="K42" s="74">
        <f>I42/H42</f>
        <v>0.9166666666666667</v>
      </c>
    </row>
    <row r="43" spans="1:11" ht="12.75">
      <c r="A43" s="24">
        <v>555</v>
      </c>
      <c r="B43" s="24">
        <v>4342</v>
      </c>
      <c r="C43" s="24">
        <v>5169</v>
      </c>
      <c r="D43" s="24">
        <v>55</v>
      </c>
      <c r="E43" s="24">
        <v>0</v>
      </c>
      <c r="F43" s="24" t="s">
        <v>26</v>
      </c>
      <c r="G43" s="74">
        <v>100</v>
      </c>
      <c r="H43" s="74">
        <v>20</v>
      </c>
      <c r="I43" s="74">
        <v>0.13</v>
      </c>
      <c r="J43" s="74">
        <f t="shared" si="4"/>
        <v>0.13</v>
      </c>
      <c r="K43" s="74">
        <f t="shared" si="3"/>
        <v>0.65</v>
      </c>
    </row>
    <row r="44" spans="1:11" ht="12.75">
      <c r="A44" s="24">
        <v>555</v>
      </c>
      <c r="B44" s="24">
        <v>4342</v>
      </c>
      <c r="C44" s="24">
        <v>5175</v>
      </c>
      <c r="D44" s="24">
        <v>55</v>
      </c>
      <c r="E44" s="24">
        <v>0</v>
      </c>
      <c r="F44" s="24" t="s">
        <v>216</v>
      </c>
      <c r="G44" s="74">
        <v>5</v>
      </c>
      <c r="H44" s="74">
        <v>2.3</v>
      </c>
      <c r="I44" s="74">
        <v>0</v>
      </c>
      <c r="J44" s="74">
        <f t="shared" si="4"/>
        <v>0</v>
      </c>
      <c r="K44" s="74">
        <f t="shared" si="3"/>
        <v>0</v>
      </c>
    </row>
    <row r="45" spans="1:11" ht="12.75">
      <c r="A45" s="24">
        <v>555</v>
      </c>
      <c r="B45" s="24">
        <v>4349</v>
      </c>
      <c r="C45" s="24">
        <v>5139</v>
      </c>
      <c r="D45" s="24">
        <v>55</v>
      </c>
      <c r="E45" s="24">
        <v>0</v>
      </c>
      <c r="F45" s="24" t="s">
        <v>170</v>
      </c>
      <c r="G45" s="74">
        <v>1</v>
      </c>
      <c r="H45" s="74">
        <v>3</v>
      </c>
      <c r="I45" s="74">
        <v>0</v>
      </c>
      <c r="J45" s="74">
        <f t="shared" si="4"/>
        <v>0</v>
      </c>
      <c r="K45" s="74">
        <f t="shared" si="3"/>
        <v>0</v>
      </c>
    </row>
    <row r="46" spans="1:11" ht="12.75">
      <c r="A46" s="24">
        <v>555</v>
      </c>
      <c r="B46" s="24">
        <v>4349</v>
      </c>
      <c r="C46" s="24">
        <v>5164</v>
      </c>
      <c r="D46" s="24">
        <v>55</v>
      </c>
      <c r="E46" s="24">
        <v>0</v>
      </c>
      <c r="F46" s="35" t="s">
        <v>54</v>
      </c>
      <c r="G46" s="74">
        <v>15</v>
      </c>
      <c r="H46" s="74">
        <v>15</v>
      </c>
      <c r="I46" s="74">
        <v>0</v>
      </c>
      <c r="J46" s="74">
        <v>0</v>
      </c>
      <c r="K46" s="74">
        <v>0</v>
      </c>
    </row>
    <row r="47" spans="1:11" ht="12.75">
      <c r="A47" s="24">
        <v>555</v>
      </c>
      <c r="B47" s="24">
        <v>4349</v>
      </c>
      <c r="C47" s="24">
        <v>5169</v>
      </c>
      <c r="D47" s="24">
        <v>55</v>
      </c>
      <c r="E47" s="24">
        <v>0</v>
      </c>
      <c r="F47" s="35" t="s">
        <v>26</v>
      </c>
      <c r="G47" s="74">
        <v>20</v>
      </c>
      <c r="H47" s="74">
        <v>125.3</v>
      </c>
      <c r="I47" s="74">
        <v>125.3</v>
      </c>
      <c r="J47" s="74">
        <f>I47/G47%</f>
        <v>626.5</v>
      </c>
      <c r="K47" s="74">
        <f t="shared" si="3"/>
        <v>100</v>
      </c>
    </row>
    <row r="48" spans="1:11" ht="12.75">
      <c r="A48" s="24">
        <v>555</v>
      </c>
      <c r="B48" s="24">
        <v>4349</v>
      </c>
      <c r="C48" s="24">
        <v>5175</v>
      </c>
      <c r="D48" s="24">
        <v>55</v>
      </c>
      <c r="E48" s="24">
        <v>0</v>
      </c>
      <c r="F48" s="24" t="s">
        <v>216</v>
      </c>
      <c r="G48" s="74">
        <v>6</v>
      </c>
      <c r="H48" s="74">
        <v>0.7</v>
      </c>
      <c r="I48" s="74">
        <v>0</v>
      </c>
      <c r="J48" s="74">
        <f>I48/G48%</f>
        <v>0</v>
      </c>
      <c r="K48" s="74">
        <f t="shared" si="3"/>
        <v>0</v>
      </c>
    </row>
    <row r="49" spans="1:11" ht="12.75">
      <c r="A49" s="35">
        <v>555</v>
      </c>
      <c r="B49" s="35">
        <v>4349</v>
      </c>
      <c r="C49" s="35">
        <v>5194</v>
      </c>
      <c r="D49" s="24">
        <v>55</v>
      </c>
      <c r="E49" s="35">
        <v>0</v>
      </c>
      <c r="F49" s="24" t="s">
        <v>759</v>
      </c>
      <c r="G49" s="74">
        <v>0</v>
      </c>
      <c r="H49" s="74">
        <v>5.1</v>
      </c>
      <c r="I49" s="74">
        <v>0.68</v>
      </c>
      <c r="J49" s="295">
        <v>0</v>
      </c>
      <c r="K49" s="74">
        <f t="shared" si="3"/>
        <v>13.333333333333336</v>
      </c>
    </row>
    <row r="50" spans="1:11" ht="12.75">
      <c r="A50" s="35">
        <v>555</v>
      </c>
      <c r="B50" s="35">
        <v>4349</v>
      </c>
      <c r="C50" s="35">
        <v>5901</v>
      </c>
      <c r="D50" s="24">
        <v>55</v>
      </c>
      <c r="E50" s="35">
        <v>0</v>
      </c>
      <c r="F50" s="24" t="s">
        <v>212</v>
      </c>
      <c r="G50" s="74">
        <v>250</v>
      </c>
      <c r="H50" s="74">
        <v>150</v>
      </c>
      <c r="I50" s="74">
        <v>0</v>
      </c>
      <c r="J50" s="295">
        <f>I50/G50%</f>
        <v>0</v>
      </c>
      <c r="K50" s="74">
        <f t="shared" si="3"/>
        <v>0</v>
      </c>
    </row>
    <row r="51" spans="1:11" ht="12.75">
      <c r="A51" s="24">
        <v>555</v>
      </c>
      <c r="B51" s="24">
        <v>4350</v>
      </c>
      <c r="C51" s="24">
        <v>5169</v>
      </c>
      <c r="D51" s="24">
        <v>100055</v>
      </c>
      <c r="E51" s="24">
        <v>0</v>
      </c>
      <c r="F51" s="24" t="s">
        <v>26</v>
      </c>
      <c r="G51" s="74">
        <v>8000</v>
      </c>
      <c r="H51" s="74">
        <v>8000</v>
      </c>
      <c r="I51" s="74">
        <v>7399.16</v>
      </c>
      <c r="J51" s="247">
        <f>I51/G51%</f>
        <v>92.48949999999999</v>
      </c>
      <c r="K51" s="74">
        <f t="shared" si="3"/>
        <v>92.48949999999999</v>
      </c>
    </row>
    <row r="52" spans="1:11" ht="12.75">
      <c r="A52" s="35">
        <v>555</v>
      </c>
      <c r="B52" s="35">
        <v>4351</v>
      </c>
      <c r="C52" s="35">
        <v>5221</v>
      </c>
      <c r="D52" s="24">
        <v>1055</v>
      </c>
      <c r="E52" s="35">
        <v>0</v>
      </c>
      <c r="F52" s="24" t="s">
        <v>639</v>
      </c>
      <c r="G52" s="74">
        <v>0</v>
      </c>
      <c r="H52" s="74">
        <v>105</v>
      </c>
      <c r="I52" s="74">
        <v>105</v>
      </c>
      <c r="J52" s="247">
        <v>0</v>
      </c>
      <c r="K52" s="74">
        <f t="shared" si="3"/>
        <v>100</v>
      </c>
    </row>
    <row r="53" spans="1:11" ht="12.75">
      <c r="A53" s="35">
        <v>555</v>
      </c>
      <c r="B53" s="35">
        <v>4351</v>
      </c>
      <c r="C53" s="35">
        <v>5222</v>
      </c>
      <c r="D53" s="24">
        <v>1055</v>
      </c>
      <c r="E53" s="35">
        <v>0</v>
      </c>
      <c r="F53" s="24" t="s">
        <v>330</v>
      </c>
      <c r="G53" s="74">
        <v>0</v>
      </c>
      <c r="H53" s="74">
        <v>40</v>
      </c>
      <c r="I53" s="74">
        <v>40</v>
      </c>
      <c r="J53" s="247">
        <v>0</v>
      </c>
      <c r="K53" s="74">
        <f t="shared" si="3"/>
        <v>100</v>
      </c>
    </row>
    <row r="54" spans="1:11" ht="12.75">
      <c r="A54" s="35">
        <v>555</v>
      </c>
      <c r="B54" s="35">
        <v>4351</v>
      </c>
      <c r="C54" s="35">
        <v>5223</v>
      </c>
      <c r="D54" s="24">
        <v>1055</v>
      </c>
      <c r="E54" s="35">
        <v>0</v>
      </c>
      <c r="F54" s="320" t="s">
        <v>638</v>
      </c>
      <c r="G54" s="74">
        <v>0</v>
      </c>
      <c r="H54" s="74">
        <v>10</v>
      </c>
      <c r="I54" s="74">
        <v>10</v>
      </c>
      <c r="J54" s="247">
        <v>0</v>
      </c>
      <c r="K54" s="74">
        <f t="shared" si="3"/>
        <v>100</v>
      </c>
    </row>
    <row r="55" spans="1:11" ht="12.75">
      <c r="A55" s="35">
        <v>555</v>
      </c>
      <c r="B55" s="35">
        <v>4351</v>
      </c>
      <c r="C55" s="35">
        <v>5229</v>
      </c>
      <c r="D55" s="24">
        <v>1055</v>
      </c>
      <c r="E55" s="35">
        <v>0</v>
      </c>
      <c r="F55" s="24" t="s">
        <v>640</v>
      </c>
      <c r="G55" s="74">
        <v>0</v>
      </c>
      <c r="H55" s="74">
        <v>99</v>
      </c>
      <c r="I55" s="74">
        <v>99</v>
      </c>
      <c r="J55" s="247">
        <v>0</v>
      </c>
      <c r="K55" s="74">
        <f t="shared" si="3"/>
        <v>100</v>
      </c>
    </row>
    <row r="56" spans="1:11" ht="12.75">
      <c r="A56" s="35">
        <v>555</v>
      </c>
      <c r="B56" s="35">
        <v>4352</v>
      </c>
      <c r="C56" s="35">
        <v>5137</v>
      </c>
      <c r="D56" s="24">
        <v>55</v>
      </c>
      <c r="E56" s="35">
        <v>0</v>
      </c>
      <c r="F56" s="24" t="s">
        <v>62</v>
      </c>
      <c r="G56" s="74">
        <v>45</v>
      </c>
      <c r="H56" s="74">
        <v>45</v>
      </c>
      <c r="I56" s="74">
        <v>0</v>
      </c>
      <c r="J56" s="247">
        <f>I56/G56%</f>
        <v>0</v>
      </c>
      <c r="K56" s="74">
        <f t="shared" si="3"/>
        <v>0</v>
      </c>
    </row>
    <row r="57" spans="1:11" ht="12.75">
      <c r="A57" s="35">
        <v>555</v>
      </c>
      <c r="B57" s="35">
        <v>4352</v>
      </c>
      <c r="C57" s="35">
        <v>5169</v>
      </c>
      <c r="D57" s="24">
        <v>55</v>
      </c>
      <c r="E57" s="35">
        <v>0</v>
      </c>
      <c r="F57" s="24" t="s">
        <v>26</v>
      </c>
      <c r="G57" s="74">
        <v>28</v>
      </c>
      <c r="H57" s="74">
        <v>28</v>
      </c>
      <c r="I57" s="74">
        <v>4.37</v>
      </c>
      <c r="J57" s="247">
        <f>I57/G57%</f>
        <v>15.607142857142856</v>
      </c>
      <c r="K57" s="74">
        <f t="shared" si="3"/>
        <v>15.607142857142856</v>
      </c>
    </row>
    <row r="58" spans="1:11" ht="12.75">
      <c r="A58" s="35">
        <v>555</v>
      </c>
      <c r="B58" s="35">
        <v>4354</v>
      </c>
      <c r="C58" s="35">
        <v>5223</v>
      </c>
      <c r="D58" s="24">
        <v>1055</v>
      </c>
      <c r="E58" s="35">
        <v>0</v>
      </c>
      <c r="F58" s="320" t="s">
        <v>638</v>
      </c>
      <c r="G58" s="74">
        <v>0</v>
      </c>
      <c r="H58" s="74">
        <v>15</v>
      </c>
      <c r="I58" s="74">
        <v>15</v>
      </c>
      <c r="J58" s="247">
        <v>0</v>
      </c>
      <c r="K58" s="74">
        <f t="shared" si="3"/>
        <v>100</v>
      </c>
    </row>
    <row r="59" spans="1:11" ht="12.75">
      <c r="A59" s="35">
        <v>555</v>
      </c>
      <c r="B59" s="35">
        <v>4354</v>
      </c>
      <c r="C59" s="35">
        <v>5229</v>
      </c>
      <c r="D59" s="24">
        <v>1055</v>
      </c>
      <c r="E59" s="35">
        <v>0</v>
      </c>
      <c r="F59" s="24" t="s">
        <v>640</v>
      </c>
      <c r="G59" s="74">
        <v>0</v>
      </c>
      <c r="H59" s="74">
        <v>49</v>
      </c>
      <c r="I59" s="74">
        <v>49</v>
      </c>
      <c r="J59" s="247">
        <v>0</v>
      </c>
      <c r="K59" s="74">
        <f t="shared" si="3"/>
        <v>100</v>
      </c>
    </row>
    <row r="60" spans="1:11" ht="12.75">
      <c r="A60" s="35">
        <v>555</v>
      </c>
      <c r="B60" s="35">
        <v>4355</v>
      </c>
      <c r="C60" s="35">
        <v>5223</v>
      </c>
      <c r="D60" s="24">
        <v>1055</v>
      </c>
      <c r="E60" s="35">
        <v>0</v>
      </c>
      <c r="F60" s="318" t="s">
        <v>638</v>
      </c>
      <c r="G60" s="74">
        <v>0</v>
      </c>
      <c r="H60" s="74">
        <v>70</v>
      </c>
      <c r="I60" s="74">
        <v>70</v>
      </c>
      <c r="J60" s="247">
        <v>0</v>
      </c>
      <c r="K60" s="74">
        <f t="shared" si="3"/>
        <v>100</v>
      </c>
    </row>
    <row r="61" spans="1:11" ht="12.75">
      <c r="A61" s="35">
        <v>555</v>
      </c>
      <c r="B61" s="35">
        <v>4356</v>
      </c>
      <c r="C61" s="35">
        <v>5223</v>
      </c>
      <c r="D61" s="24">
        <v>1055</v>
      </c>
      <c r="E61" s="35">
        <v>0</v>
      </c>
      <c r="F61" s="318" t="s">
        <v>638</v>
      </c>
      <c r="G61" s="74">
        <v>0</v>
      </c>
      <c r="H61" s="74">
        <v>64</v>
      </c>
      <c r="I61" s="74">
        <v>64</v>
      </c>
      <c r="J61" s="247">
        <v>0</v>
      </c>
      <c r="K61" s="74">
        <f t="shared" si="3"/>
        <v>100</v>
      </c>
    </row>
    <row r="62" spans="1:11" ht="12.75">
      <c r="A62" s="35">
        <v>555</v>
      </c>
      <c r="B62" s="35">
        <v>4357</v>
      </c>
      <c r="C62" s="35">
        <v>5223</v>
      </c>
      <c r="D62" s="24">
        <v>1055</v>
      </c>
      <c r="E62" s="35">
        <v>0</v>
      </c>
      <c r="F62" s="319" t="s">
        <v>638</v>
      </c>
      <c r="G62" s="74">
        <v>0</v>
      </c>
      <c r="H62" s="74">
        <v>15</v>
      </c>
      <c r="I62" s="74">
        <v>15</v>
      </c>
      <c r="J62" s="247">
        <v>0</v>
      </c>
      <c r="K62" s="74">
        <f t="shared" si="3"/>
        <v>100</v>
      </c>
    </row>
    <row r="63" spans="1:11" ht="12.75">
      <c r="A63" s="35">
        <v>555</v>
      </c>
      <c r="B63" s="35">
        <v>4357</v>
      </c>
      <c r="C63" s="35">
        <v>5339</v>
      </c>
      <c r="D63" s="24">
        <v>1055</v>
      </c>
      <c r="E63" s="35">
        <v>0</v>
      </c>
      <c r="F63" s="24" t="s">
        <v>641</v>
      </c>
      <c r="G63" s="74">
        <v>0</v>
      </c>
      <c r="H63" s="74">
        <v>35</v>
      </c>
      <c r="I63" s="74">
        <v>35</v>
      </c>
      <c r="J63" s="247">
        <v>0</v>
      </c>
      <c r="K63" s="74">
        <f t="shared" si="3"/>
        <v>100</v>
      </c>
    </row>
    <row r="64" spans="1:11" ht="12.75">
      <c r="A64" s="35">
        <v>555</v>
      </c>
      <c r="B64" s="35">
        <v>4359</v>
      </c>
      <c r="C64" s="35">
        <v>5221</v>
      </c>
      <c r="D64" s="24">
        <v>1055</v>
      </c>
      <c r="E64" s="35">
        <v>0</v>
      </c>
      <c r="F64" s="24" t="s">
        <v>639</v>
      </c>
      <c r="G64" s="74">
        <v>0</v>
      </c>
      <c r="H64" s="74">
        <v>30</v>
      </c>
      <c r="I64" s="74">
        <v>30</v>
      </c>
      <c r="J64" s="247">
        <v>0</v>
      </c>
      <c r="K64" s="74">
        <f t="shared" si="3"/>
        <v>100</v>
      </c>
    </row>
    <row r="65" spans="1:11" ht="12.75">
      <c r="A65" s="35">
        <v>555</v>
      </c>
      <c r="B65" s="35">
        <v>4359</v>
      </c>
      <c r="C65" s="35">
        <v>5223</v>
      </c>
      <c r="D65" s="24">
        <v>1055</v>
      </c>
      <c r="E65" s="35">
        <v>0</v>
      </c>
      <c r="F65" s="320" t="s">
        <v>638</v>
      </c>
      <c r="G65" s="74">
        <v>0</v>
      </c>
      <c r="H65" s="74">
        <v>45</v>
      </c>
      <c r="I65" s="74">
        <v>45</v>
      </c>
      <c r="J65" s="247">
        <v>0</v>
      </c>
      <c r="K65" s="74">
        <f t="shared" si="3"/>
        <v>100</v>
      </c>
    </row>
    <row r="66" spans="1:11" ht="12.75">
      <c r="A66" s="35">
        <v>555</v>
      </c>
      <c r="B66" s="35">
        <v>4359</v>
      </c>
      <c r="C66" s="35">
        <v>5229</v>
      </c>
      <c r="D66" s="24">
        <v>1055</v>
      </c>
      <c r="E66" s="35">
        <v>0</v>
      </c>
      <c r="F66" s="24" t="s">
        <v>640</v>
      </c>
      <c r="G66" s="74">
        <v>0</v>
      </c>
      <c r="H66" s="74">
        <v>40</v>
      </c>
      <c r="I66" s="74">
        <v>40</v>
      </c>
      <c r="J66" s="247">
        <v>0</v>
      </c>
      <c r="K66" s="74">
        <f t="shared" si="3"/>
        <v>100</v>
      </c>
    </row>
    <row r="67" spans="1:11" ht="12.75">
      <c r="A67" s="35">
        <v>555</v>
      </c>
      <c r="B67" s="35">
        <v>4371</v>
      </c>
      <c r="C67" s="35">
        <v>5223</v>
      </c>
      <c r="D67" s="24">
        <v>1055</v>
      </c>
      <c r="E67" s="35">
        <v>0</v>
      </c>
      <c r="F67" s="320" t="s">
        <v>638</v>
      </c>
      <c r="G67" s="74">
        <v>0</v>
      </c>
      <c r="H67" s="74">
        <v>40</v>
      </c>
      <c r="I67" s="74">
        <v>40</v>
      </c>
      <c r="J67" s="247">
        <v>0</v>
      </c>
      <c r="K67" s="74">
        <f t="shared" si="3"/>
        <v>100</v>
      </c>
    </row>
    <row r="68" spans="1:11" ht="12.75">
      <c r="A68" s="35">
        <v>555</v>
      </c>
      <c r="B68" s="35">
        <v>4371</v>
      </c>
      <c r="C68" s="35">
        <v>5229</v>
      </c>
      <c r="D68" s="24">
        <v>1055</v>
      </c>
      <c r="E68" s="35">
        <v>0</v>
      </c>
      <c r="F68" s="24" t="s">
        <v>640</v>
      </c>
      <c r="G68" s="74">
        <v>0</v>
      </c>
      <c r="H68" s="74">
        <v>30</v>
      </c>
      <c r="I68" s="74">
        <v>30</v>
      </c>
      <c r="J68" s="247">
        <v>0</v>
      </c>
      <c r="K68" s="74">
        <f t="shared" si="3"/>
        <v>100</v>
      </c>
    </row>
    <row r="69" spans="1:11" ht="12.75">
      <c r="A69" s="35">
        <v>555</v>
      </c>
      <c r="B69" s="35">
        <v>4374</v>
      </c>
      <c r="C69" s="35">
        <v>5169</v>
      </c>
      <c r="D69" s="24">
        <v>55</v>
      </c>
      <c r="E69" s="35">
        <v>0</v>
      </c>
      <c r="F69" s="24" t="s">
        <v>26</v>
      </c>
      <c r="G69" s="74">
        <v>30</v>
      </c>
      <c r="H69" s="74">
        <v>30</v>
      </c>
      <c r="I69" s="74">
        <v>25.29</v>
      </c>
      <c r="J69" s="247">
        <f>I69/G69%</f>
        <v>84.3</v>
      </c>
      <c r="K69" s="74">
        <f t="shared" si="3"/>
        <v>84.3</v>
      </c>
    </row>
    <row r="70" spans="1:11" ht="12.75">
      <c r="A70" s="35">
        <v>555</v>
      </c>
      <c r="B70" s="35">
        <v>4374</v>
      </c>
      <c r="C70" s="35">
        <v>5223</v>
      </c>
      <c r="D70" s="24">
        <v>1055</v>
      </c>
      <c r="E70" s="35">
        <v>0</v>
      </c>
      <c r="F70" s="320" t="s">
        <v>638</v>
      </c>
      <c r="G70" s="74">
        <v>0</v>
      </c>
      <c r="H70" s="74">
        <v>10</v>
      </c>
      <c r="I70" s="74">
        <v>10</v>
      </c>
      <c r="J70" s="247">
        <v>0</v>
      </c>
      <c r="K70" s="74">
        <f t="shared" si="3"/>
        <v>100</v>
      </c>
    </row>
    <row r="71" spans="1:11" ht="12.75">
      <c r="A71" s="35">
        <v>555</v>
      </c>
      <c r="B71" s="35">
        <v>4375</v>
      </c>
      <c r="C71" s="35">
        <v>5221</v>
      </c>
      <c r="D71" s="24">
        <v>1055</v>
      </c>
      <c r="E71" s="35">
        <v>0</v>
      </c>
      <c r="F71" s="24" t="s">
        <v>639</v>
      </c>
      <c r="G71" s="74">
        <v>0</v>
      </c>
      <c r="H71" s="74">
        <v>332</v>
      </c>
      <c r="I71" s="74">
        <v>332</v>
      </c>
      <c r="J71" s="247">
        <v>0</v>
      </c>
      <c r="K71" s="74">
        <f t="shared" si="3"/>
        <v>100</v>
      </c>
    </row>
    <row r="72" spans="1:11" ht="12.75">
      <c r="A72" s="35">
        <v>555</v>
      </c>
      <c r="B72" s="35">
        <v>4376</v>
      </c>
      <c r="C72" s="35">
        <v>5221</v>
      </c>
      <c r="D72" s="24">
        <v>1055</v>
      </c>
      <c r="E72" s="35">
        <v>0</v>
      </c>
      <c r="F72" s="24" t="s">
        <v>639</v>
      </c>
      <c r="G72" s="74">
        <v>0</v>
      </c>
      <c r="H72" s="74">
        <v>10</v>
      </c>
      <c r="I72" s="74">
        <v>10</v>
      </c>
      <c r="J72" s="247">
        <v>0</v>
      </c>
      <c r="K72" s="74">
        <f t="shared" si="3"/>
        <v>100</v>
      </c>
    </row>
    <row r="73" spans="1:11" ht="12.75">
      <c r="A73" s="35">
        <v>555</v>
      </c>
      <c r="B73" s="35">
        <v>4376</v>
      </c>
      <c r="C73" s="35">
        <v>5221</v>
      </c>
      <c r="D73" s="24">
        <v>1055</v>
      </c>
      <c r="E73" s="35">
        <v>115</v>
      </c>
      <c r="F73" s="24" t="s">
        <v>639</v>
      </c>
      <c r="G73" s="74">
        <v>0</v>
      </c>
      <c r="H73" s="74">
        <v>10</v>
      </c>
      <c r="I73" s="74">
        <v>10</v>
      </c>
      <c r="J73" s="247">
        <v>0</v>
      </c>
      <c r="K73" s="74">
        <f t="shared" si="3"/>
        <v>100</v>
      </c>
    </row>
    <row r="74" spans="1:11" ht="12.75">
      <c r="A74" s="35">
        <v>555</v>
      </c>
      <c r="B74" s="35">
        <v>4376</v>
      </c>
      <c r="C74" s="35">
        <v>5229</v>
      </c>
      <c r="D74" s="24">
        <v>1055</v>
      </c>
      <c r="E74" s="35">
        <v>0</v>
      </c>
      <c r="F74" s="24" t="s">
        <v>640</v>
      </c>
      <c r="G74" s="74">
        <v>0</v>
      </c>
      <c r="H74" s="74">
        <v>20</v>
      </c>
      <c r="I74" s="74">
        <v>20</v>
      </c>
      <c r="J74" s="295">
        <v>0</v>
      </c>
      <c r="K74" s="74">
        <f t="shared" si="3"/>
        <v>100</v>
      </c>
    </row>
    <row r="75" spans="1:11" ht="12.75">
      <c r="A75" s="35">
        <v>555</v>
      </c>
      <c r="B75" s="35">
        <v>4377</v>
      </c>
      <c r="C75" s="35">
        <v>5221</v>
      </c>
      <c r="D75" s="24">
        <v>1055</v>
      </c>
      <c r="E75" s="35">
        <v>0</v>
      </c>
      <c r="F75" s="24" t="s">
        <v>639</v>
      </c>
      <c r="G75" s="74">
        <v>0</v>
      </c>
      <c r="H75" s="74">
        <v>10</v>
      </c>
      <c r="I75" s="74">
        <v>10</v>
      </c>
      <c r="J75" s="247">
        <v>0</v>
      </c>
      <c r="K75" s="74">
        <f t="shared" si="3"/>
        <v>100</v>
      </c>
    </row>
    <row r="76" spans="1:11" ht="12.75">
      <c r="A76" s="35">
        <v>555</v>
      </c>
      <c r="B76" s="35">
        <v>4377</v>
      </c>
      <c r="C76" s="35">
        <v>5222</v>
      </c>
      <c r="D76" s="24">
        <v>1055</v>
      </c>
      <c r="E76" s="35">
        <v>0</v>
      </c>
      <c r="F76" s="24" t="s">
        <v>330</v>
      </c>
      <c r="G76" s="74">
        <v>0</v>
      </c>
      <c r="H76" s="74">
        <v>15</v>
      </c>
      <c r="I76" s="74">
        <v>15</v>
      </c>
      <c r="J76" s="247">
        <v>0</v>
      </c>
      <c r="K76" s="74">
        <f t="shared" si="3"/>
        <v>100</v>
      </c>
    </row>
    <row r="77" spans="1:11" ht="12.75">
      <c r="A77" s="35">
        <v>555</v>
      </c>
      <c r="B77" s="35">
        <v>4377</v>
      </c>
      <c r="C77" s="35">
        <v>5223</v>
      </c>
      <c r="D77" s="24">
        <v>1055</v>
      </c>
      <c r="E77" s="35">
        <v>0</v>
      </c>
      <c r="F77" s="320" t="s">
        <v>638</v>
      </c>
      <c r="G77" s="74">
        <v>0</v>
      </c>
      <c r="H77" s="74">
        <v>45</v>
      </c>
      <c r="I77" s="74">
        <v>45</v>
      </c>
      <c r="J77" s="247">
        <v>0</v>
      </c>
      <c r="K77" s="74">
        <f t="shared" si="3"/>
        <v>100</v>
      </c>
    </row>
    <row r="78" spans="1:11" ht="12.75">
      <c r="A78" s="35">
        <v>555</v>
      </c>
      <c r="B78" s="6">
        <v>4378</v>
      </c>
      <c r="C78" s="6">
        <v>5169</v>
      </c>
      <c r="D78" s="2">
        <v>55</v>
      </c>
      <c r="E78" s="6">
        <v>0</v>
      </c>
      <c r="F78" s="2" t="s">
        <v>26</v>
      </c>
      <c r="G78" s="61">
        <v>150</v>
      </c>
      <c r="H78" s="61">
        <v>300</v>
      </c>
      <c r="I78" s="61">
        <v>170</v>
      </c>
      <c r="J78" s="247">
        <f>I78/G78%</f>
        <v>113.33333333333333</v>
      </c>
      <c r="K78" s="74">
        <f t="shared" si="3"/>
        <v>56.666666666666664</v>
      </c>
    </row>
    <row r="79" spans="1:11" ht="12.75">
      <c r="A79" s="24">
        <v>555</v>
      </c>
      <c r="B79" s="2">
        <v>4378</v>
      </c>
      <c r="C79" s="2">
        <v>5169</v>
      </c>
      <c r="D79" s="2">
        <v>55</v>
      </c>
      <c r="E79" s="2">
        <v>81</v>
      </c>
      <c r="F79" s="2" t="s">
        <v>26</v>
      </c>
      <c r="G79" s="61">
        <v>0</v>
      </c>
      <c r="H79" s="61">
        <v>200</v>
      </c>
      <c r="I79" s="61">
        <v>200</v>
      </c>
      <c r="J79" s="245">
        <v>0</v>
      </c>
      <c r="K79" s="74">
        <f t="shared" si="3"/>
        <v>100</v>
      </c>
    </row>
    <row r="80" spans="1:11" ht="12.75">
      <c r="A80" s="35">
        <v>555</v>
      </c>
      <c r="B80" s="6">
        <v>4378</v>
      </c>
      <c r="C80" s="6">
        <v>5169</v>
      </c>
      <c r="D80" s="2">
        <v>55</v>
      </c>
      <c r="E80" s="6">
        <v>115</v>
      </c>
      <c r="F80" s="2" t="s">
        <v>26</v>
      </c>
      <c r="G80" s="61">
        <v>0</v>
      </c>
      <c r="H80" s="61">
        <v>70</v>
      </c>
      <c r="I80" s="74">
        <v>70</v>
      </c>
      <c r="J80" s="247">
        <v>0</v>
      </c>
      <c r="K80" s="74">
        <f t="shared" si="3"/>
        <v>100</v>
      </c>
    </row>
    <row r="81" spans="1:11" ht="12.75">
      <c r="A81" s="24">
        <v>555</v>
      </c>
      <c r="B81" s="2">
        <v>4378</v>
      </c>
      <c r="C81" s="2">
        <v>5221</v>
      </c>
      <c r="D81" s="2">
        <v>1055</v>
      </c>
      <c r="E81" s="2">
        <v>0</v>
      </c>
      <c r="F81" s="24" t="s">
        <v>639</v>
      </c>
      <c r="G81" s="61">
        <v>0</v>
      </c>
      <c r="H81" s="61">
        <v>75</v>
      </c>
      <c r="I81" s="61">
        <v>75</v>
      </c>
      <c r="J81" s="245">
        <v>0</v>
      </c>
      <c r="K81" s="74">
        <f t="shared" si="3"/>
        <v>100</v>
      </c>
    </row>
    <row r="82" spans="1:11" ht="12.75">
      <c r="A82" s="24">
        <v>555</v>
      </c>
      <c r="B82" s="2">
        <v>4379</v>
      </c>
      <c r="C82" s="2">
        <v>5223</v>
      </c>
      <c r="D82" s="2">
        <v>1055</v>
      </c>
      <c r="E82" s="2">
        <v>0</v>
      </c>
      <c r="F82" s="672" t="s">
        <v>638</v>
      </c>
      <c r="G82" s="61">
        <v>0</v>
      </c>
      <c r="H82" s="61">
        <v>15</v>
      </c>
      <c r="I82" s="61">
        <v>15</v>
      </c>
      <c r="J82" s="245">
        <v>0</v>
      </c>
      <c r="K82" s="74">
        <f t="shared" si="3"/>
        <v>100</v>
      </c>
    </row>
    <row r="83" spans="1:11" ht="12.75">
      <c r="A83" s="24">
        <v>555</v>
      </c>
      <c r="B83" s="2">
        <v>4379</v>
      </c>
      <c r="C83" s="2">
        <v>5229</v>
      </c>
      <c r="D83" s="2">
        <v>1055</v>
      </c>
      <c r="E83" s="2">
        <v>0</v>
      </c>
      <c r="F83" s="24" t="s">
        <v>640</v>
      </c>
      <c r="G83" s="61">
        <v>0</v>
      </c>
      <c r="H83" s="61">
        <v>60</v>
      </c>
      <c r="I83" s="61">
        <v>60</v>
      </c>
      <c r="J83" s="245">
        <v>0</v>
      </c>
      <c r="K83" s="74">
        <f t="shared" si="3"/>
        <v>100</v>
      </c>
    </row>
    <row r="84" spans="1:11" ht="12.75" customHeight="1" thickBot="1">
      <c r="A84" s="36">
        <v>855</v>
      </c>
      <c r="B84" s="36">
        <v>3632</v>
      </c>
      <c r="C84" s="36">
        <v>5811</v>
      </c>
      <c r="D84" s="39">
        <v>55</v>
      </c>
      <c r="E84" s="36">
        <v>0</v>
      </c>
      <c r="F84" s="36" t="s">
        <v>542</v>
      </c>
      <c r="G84" s="62">
        <v>100</v>
      </c>
      <c r="H84" s="62">
        <v>130</v>
      </c>
      <c r="I84" s="544">
        <v>79.78</v>
      </c>
      <c r="J84" s="313">
        <f>I84/G84%</f>
        <v>79.78</v>
      </c>
      <c r="K84" s="313">
        <f>I84/H84%</f>
        <v>61.36923076923077</v>
      </c>
    </row>
    <row r="85" spans="1:13" ht="13.5" customHeight="1" thickBot="1">
      <c r="A85" s="667" t="s">
        <v>283</v>
      </c>
      <c r="B85" s="668"/>
      <c r="C85" s="668"/>
      <c r="D85" s="668"/>
      <c r="E85" s="668"/>
      <c r="F85" s="668"/>
      <c r="G85" s="669">
        <f>SUM(G3:G84)</f>
        <v>11750</v>
      </c>
      <c r="H85" s="669">
        <f>SUM(H3:H84)</f>
        <v>13027.9</v>
      </c>
      <c r="I85" s="669">
        <f>SUM(I3:I84)</f>
        <v>10410.570000000003</v>
      </c>
      <c r="J85" s="670">
        <f>I85/G85%</f>
        <v>88.60059574468087</v>
      </c>
      <c r="K85" s="671">
        <f>I85/H85%</f>
        <v>79.90980894848751</v>
      </c>
      <c r="M85" s="21"/>
    </row>
    <row r="86" spans="1:13" ht="8.25" customHeight="1">
      <c r="A86" s="13"/>
      <c r="B86" s="15"/>
      <c r="C86" s="15"/>
      <c r="D86" s="15"/>
      <c r="E86" s="15"/>
      <c r="F86" s="15"/>
      <c r="G86" s="65"/>
      <c r="H86" s="65"/>
      <c r="I86" s="65"/>
      <c r="J86" s="268"/>
      <c r="K86" s="268"/>
      <c r="M86" s="21"/>
    </row>
    <row r="87" spans="1:13" ht="14.25" customHeight="1">
      <c r="A87" s="44" t="s">
        <v>485</v>
      </c>
      <c r="B87" s="15"/>
      <c r="C87" s="15"/>
      <c r="D87" s="15"/>
      <c r="E87" s="15"/>
      <c r="F87" s="15"/>
      <c r="G87" s="65"/>
      <c r="H87" s="65"/>
      <c r="I87" s="65"/>
      <c r="J87" s="268"/>
      <c r="K87" s="268"/>
      <c r="M87" s="21"/>
    </row>
    <row r="88" spans="1:13" ht="14.25" customHeight="1">
      <c r="A88" s="1" t="s">
        <v>658</v>
      </c>
      <c r="G88" s="21"/>
      <c r="H88" s="21"/>
      <c r="I88" s="21"/>
      <c r="M88" s="21"/>
    </row>
    <row r="89" spans="1:13" ht="25.5" customHeight="1">
      <c r="A89" s="760" t="s">
        <v>806</v>
      </c>
      <c r="B89" s="760"/>
      <c r="C89" s="760"/>
      <c r="D89" s="760"/>
      <c r="E89" s="760"/>
      <c r="F89" s="760"/>
      <c r="G89" s="760"/>
      <c r="H89" s="761"/>
      <c r="I89" s="761"/>
      <c r="J89" s="761"/>
      <c r="K89" s="761"/>
      <c r="M89" s="21"/>
    </row>
    <row r="90" spans="1:13" ht="11.25" customHeight="1">
      <c r="A90" s="44"/>
      <c r="B90" s="15"/>
      <c r="C90" s="15"/>
      <c r="D90" s="15"/>
      <c r="E90" s="15"/>
      <c r="F90" s="15"/>
      <c r="G90" s="65"/>
      <c r="H90" s="65"/>
      <c r="I90" s="65"/>
      <c r="J90" s="268"/>
      <c r="K90" s="268"/>
      <c r="M90" s="21"/>
    </row>
    <row r="91" spans="1:13" ht="12.75">
      <c r="A91" s="1" t="s">
        <v>599</v>
      </c>
      <c r="G91" s="21"/>
      <c r="H91" s="21"/>
      <c r="I91" s="21"/>
      <c r="L91" s="21"/>
      <c r="M91" s="21"/>
    </row>
    <row r="92" spans="1:13" ht="54" customHeight="1">
      <c r="A92" s="760" t="s">
        <v>807</v>
      </c>
      <c r="B92" s="760"/>
      <c r="C92" s="760"/>
      <c r="D92" s="760"/>
      <c r="E92" s="760"/>
      <c r="F92" s="760"/>
      <c r="G92" s="760"/>
      <c r="H92" s="761"/>
      <c r="I92" s="761"/>
      <c r="J92" s="761"/>
      <c r="K92" s="761"/>
      <c r="L92" s="21"/>
      <c r="M92" s="21"/>
    </row>
    <row r="93" spans="1:13" ht="11.25" customHeight="1">
      <c r="A93" s="48"/>
      <c r="B93" s="48"/>
      <c r="C93" s="48"/>
      <c r="D93" s="48"/>
      <c r="E93" s="48"/>
      <c r="F93" s="48"/>
      <c r="G93" s="48"/>
      <c r="H93" s="75"/>
      <c r="I93" s="75"/>
      <c r="J93" s="75"/>
      <c r="K93" s="75"/>
      <c r="L93" s="21"/>
      <c r="M93" s="21"/>
    </row>
    <row r="94" spans="1:13" ht="13.5" customHeight="1">
      <c r="A94" s="1" t="s">
        <v>659</v>
      </c>
      <c r="L94" s="21"/>
      <c r="M94" s="21"/>
    </row>
    <row r="95" spans="1:13" ht="13.5" customHeight="1">
      <c r="A95" s="760" t="s">
        <v>808</v>
      </c>
      <c r="B95" s="760"/>
      <c r="C95" s="760"/>
      <c r="D95" s="760"/>
      <c r="E95" s="760"/>
      <c r="F95" s="760"/>
      <c r="G95" s="760"/>
      <c r="H95" s="761"/>
      <c r="I95" s="761"/>
      <c r="J95" s="761"/>
      <c r="K95" s="761"/>
      <c r="L95" s="21"/>
      <c r="M95" s="21"/>
    </row>
    <row r="96" spans="1:13" ht="9.75" customHeight="1">
      <c r="A96" s="48"/>
      <c r="B96" s="48"/>
      <c r="C96" s="48"/>
      <c r="D96" s="48"/>
      <c r="E96" s="48"/>
      <c r="F96" s="48"/>
      <c r="G96" s="48"/>
      <c r="H96" s="75"/>
      <c r="I96" s="75"/>
      <c r="J96" s="75"/>
      <c r="K96" s="75"/>
      <c r="L96" s="21"/>
      <c r="M96" s="21"/>
    </row>
    <row r="97" spans="1:13" ht="13.5" customHeight="1">
      <c r="A97" s="1" t="s">
        <v>660</v>
      </c>
      <c r="L97" s="21"/>
      <c r="M97" s="21"/>
    </row>
    <row r="98" spans="1:13" ht="24" customHeight="1">
      <c r="A98" s="760" t="s">
        <v>809</v>
      </c>
      <c r="B98" s="760"/>
      <c r="C98" s="760"/>
      <c r="D98" s="760"/>
      <c r="E98" s="760"/>
      <c r="F98" s="760"/>
      <c r="G98" s="760"/>
      <c r="H98" s="761"/>
      <c r="I98" s="761"/>
      <c r="J98" s="761"/>
      <c r="K98" s="761"/>
      <c r="L98" s="21"/>
      <c r="M98" s="21"/>
    </row>
    <row r="99" spans="1:13" ht="8.25" customHeight="1">
      <c r="A99" s="48"/>
      <c r="B99" s="48"/>
      <c r="C99" s="48"/>
      <c r="D99" s="48"/>
      <c r="E99" s="48"/>
      <c r="F99" s="48"/>
      <c r="G99" s="48"/>
      <c r="H99" s="75"/>
      <c r="I99" s="75"/>
      <c r="J99" s="75"/>
      <c r="K99" s="75"/>
      <c r="L99" s="21"/>
      <c r="M99" s="21"/>
    </row>
    <row r="100" spans="1:13" ht="13.5" customHeight="1">
      <c r="A100" s="1" t="s">
        <v>661</v>
      </c>
      <c r="L100" s="21"/>
      <c r="M100" s="21"/>
    </row>
    <row r="101" spans="1:13" ht="13.5" customHeight="1">
      <c r="A101" s="760" t="s">
        <v>810</v>
      </c>
      <c r="B101" s="760"/>
      <c r="C101" s="760"/>
      <c r="D101" s="760"/>
      <c r="E101" s="760"/>
      <c r="F101" s="760"/>
      <c r="G101" s="760"/>
      <c r="H101" s="761"/>
      <c r="I101" s="761"/>
      <c r="J101" s="761"/>
      <c r="K101" s="761"/>
      <c r="L101" s="21"/>
      <c r="M101" s="21"/>
    </row>
    <row r="102" spans="1:13" ht="13.5" customHeight="1">
      <c r="A102" s="48"/>
      <c r="B102" s="48"/>
      <c r="C102" s="48"/>
      <c r="D102" s="48"/>
      <c r="E102" s="48"/>
      <c r="F102" s="48"/>
      <c r="G102" s="57"/>
      <c r="H102" s="304"/>
      <c r="I102" s="304"/>
      <c r="J102" s="75"/>
      <c r="K102" s="75"/>
      <c r="L102" s="21"/>
      <c r="M102" s="21"/>
    </row>
    <row r="103" spans="1:13" ht="13.5" customHeight="1">
      <c r="A103" s="1" t="s">
        <v>559</v>
      </c>
      <c r="L103" s="21"/>
      <c r="M103" s="21"/>
    </row>
    <row r="104" spans="1:13" ht="28.5" customHeight="1">
      <c r="A104" s="760" t="s">
        <v>820</v>
      </c>
      <c r="B104" s="760"/>
      <c r="C104" s="760"/>
      <c r="D104" s="760"/>
      <c r="E104" s="760"/>
      <c r="F104" s="760"/>
      <c r="G104" s="760"/>
      <c r="H104" s="761"/>
      <c r="I104" s="761"/>
      <c r="J104" s="761"/>
      <c r="K104" s="761"/>
      <c r="L104" s="21"/>
      <c r="M104" s="21"/>
    </row>
    <row r="105" spans="1:13" ht="10.5" customHeight="1">
      <c r="A105" s="48"/>
      <c r="B105" s="48"/>
      <c r="C105" s="48"/>
      <c r="D105" s="48"/>
      <c r="E105" s="48"/>
      <c r="F105" s="48"/>
      <c r="G105" s="48"/>
      <c r="H105" s="75"/>
      <c r="I105" s="75"/>
      <c r="J105" s="75"/>
      <c r="K105" s="75"/>
      <c r="L105" s="21"/>
      <c r="M105" s="21"/>
    </row>
    <row r="106" spans="1:13" ht="13.5" customHeight="1">
      <c r="A106" s="1" t="s">
        <v>600</v>
      </c>
      <c r="L106" s="21"/>
      <c r="M106" s="21"/>
    </row>
    <row r="107" spans="1:13" ht="52.5" customHeight="1">
      <c r="A107" s="745" t="s">
        <v>821</v>
      </c>
      <c r="B107" s="745"/>
      <c r="C107" s="745"/>
      <c r="D107" s="745"/>
      <c r="E107" s="745"/>
      <c r="F107" s="745"/>
      <c r="G107" s="745"/>
      <c r="H107" s="735"/>
      <c r="I107" s="735"/>
      <c r="J107" s="735"/>
      <c r="K107" s="735"/>
      <c r="L107" s="21"/>
      <c r="M107" s="21"/>
    </row>
    <row r="108" spans="1:13" ht="9" customHeight="1">
      <c r="A108" s="21"/>
      <c r="B108" s="21"/>
      <c r="C108" s="21"/>
      <c r="D108" s="21"/>
      <c r="E108" s="21"/>
      <c r="F108" s="21"/>
      <c r="G108" s="21"/>
      <c r="H108" s="21"/>
      <c r="I108" s="21"/>
      <c r="J108" s="21"/>
      <c r="K108" s="21"/>
      <c r="L108" s="21"/>
      <c r="M108" s="21"/>
    </row>
    <row r="109" spans="1:13" ht="12.75">
      <c r="A109" s="1" t="s">
        <v>822</v>
      </c>
      <c r="B109" s="1"/>
      <c r="C109" s="1"/>
      <c r="D109" s="1"/>
      <c r="E109" s="1"/>
      <c r="F109" s="1"/>
      <c r="L109" s="21"/>
      <c r="M109" s="21"/>
    </row>
    <row r="110" spans="1:13" ht="27.75" customHeight="1">
      <c r="A110" s="760" t="s">
        <v>947</v>
      </c>
      <c r="B110" s="760"/>
      <c r="C110" s="760"/>
      <c r="D110" s="760"/>
      <c r="E110" s="760"/>
      <c r="F110" s="760"/>
      <c r="G110" s="760"/>
      <c r="H110" s="761"/>
      <c r="I110" s="761"/>
      <c r="J110" s="761"/>
      <c r="K110" s="761"/>
      <c r="L110" s="21"/>
      <c r="M110" s="21"/>
    </row>
    <row r="111" spans="1:13" ht="12" customHeight="1">
      <c r="A111" s="48"/>
      <c r="B111" s="48"/>
      <c r="C111" s="48"/>
      <c r="D111" s="48"/>
      <c r="E111" s="48"/>
      <c r="F111" s="48"/>
      <c r="G111" s="48"/>
      <c r="H111" s="75"/>
      <c r="I111" s="75"/>
      <c r="J111" s="75"/>
      <c r="K111" s="75"/>
      <c r="L111" s="21"/>
      <c r="M111" s="21"/>
    </row>
    <row r="112" spans="1:13" ht="12.75" customHeight="1">
      <c r="A112" s="1" t="s">
        <v>731</v>
      </c>
      <c r="B112" s="1"/>
      <c r="C112" s="1"/>
      <c r="D112" s="1"/>
      <c r="E112" s="1"/>
      <c r="F112" s="1"/>
      <c r="L112" s="21"/>
      <c r="M112" s="21"/>
    </row>
    <row r="113" spans="1:13" ht="25.5" customHeight="1">
      <c r="A113" s="760" t="s">
        <v>831</v>
      </c>
      <c r="B113" s="760"/>
      <c r="C113" s="760"/>
      <c r="D113" s="760"/>
      <c r="E113" s="760"/>
      <c r="F113" s="760"/>
      <c r="G113" s="760"/>
      <c r="H113" s="761"/>
      <c r="I113" s="761"/>
      <c r="J113" s="761"/>
      <c r="K113" s="761"/>
      <c r="L113" s="21"/>
      <c r="M113" s="21"/>
    </row>
    <row r="114" spans="1:13" ht="12" customHeight="1">
      <c r="A114" s="48"/>
      <c r="B114" s="48"/>
      <c r="C114" s="48"/>
      <c r="D114" s="48"/>
      <c r="E114" s="48"/>
      <c r="F114" s="48"/>
      <c r="G114" s="48"/>
      <c r="H114" s="75"/>
      <c r="I114" s="75"/>
      <c r="J114" s="75"/>
      <c r="K114" s="75"/>
      <c r="L114" s="21"/>
      <c r="M114" s="21"/>
    </row>
    <row r="115" spans="1:13" ht="12" customHeight="1">
      <c r="A115" s="40" t="s">
        <v>459</v>
      </c>
      <c r="M115" s="21"/>
    </row>
    <row r="116" spans="1:13" ht="24.75" customHeight="1">
      <c r="A116" s="760" t="s">
        <v>825</v>
      </c>
      <c r="B116" s="760"/>
      <c r="C116" s="760"/>
      <c r="D116" s="760"/>
      <c r="E116" s="760"/>
      <c r="F116" s="760"/>
      <c r="G116" s="760"/>
      <c r="H116" s="761"/>
      <c r="I116" s="761"/>
      <c r="J116" s="761"/>
      <c r="K116" s="761"/>
      <c r="L116" s="21"/>
      <c r="M116" s="21"/>
    </row>
    <row r="117" spans="1:13" ht="9" customHeight="1">
      <c r="A117" s="48"/>
      <c r="B117" s="48"/>
      <c r="C117" s="48"/>
      <c r="D117" s="48"/>
      <c r="E117" s="48"/>
      <c r="F117" s="48"/>
      <c r="G117" s="48"/>
      <c r="H117" s="75"/>
      <c r="I117" s="75"/>
      <c r="J117" s="75"/>
      <c r="K117" s="75"/>
      <c r="L117" s="21"/>
      <c r="M117" s="21"/>
    </row>
    <row r="118" spans="1:13" ht="12.75">
      <c r="A118" s="40" t="s">
        <v>833</v>
      </c>
      <c r="B118" s="1"/>
      <c r="C118" s="1"/>
      <c r="D118" s="1"/>
      <c r="E118" s="1"/>
      <c r="F118" s="1"/>
      <c r="L118" s="21"/>
      <c r="M118" s="21"/>
    </row>
    <row r="119" spans="1:13" ht="26.25" customHeight="1">
      <c r="A119" s="760" t="s">
        <v>834</v>
      </c>
      <c r="B119" s="760"/>
      <c r="C119" s="760"/>
      <c r="D119" s="760"/>
      <c r="E119" s="760"/>
      <c r="F119" s="760"/>
      <c r="G119" s="760"/>
      <c r="H119" s="761"/>
      <c r="I119" s="761"/>
      <c r="J119" s="761"/>
      <c r="K119" s="761"/>
      <c r="L119" s="21"/>
      <c r="M119" s="21"/>
    </row>
    <row r="120" spans="1:13" ht="12.75" customHeight="1">
      <c r="A120" s="48"/>
      <c r="B120" s="48"/>
      <c r="C120" s="48"/>
      <c r="D120" s="48"/>
      <c r="E120" s="48"/>
      <c r="F120" s="48"/>
      <c r="G120" s="57"/>
      <c r="H120" s="304"/>
      <c r="I120" s="304"/>
      <c r="J120" s="75"/>
      <c r="K120" s="75"/>
      <c r="L120" s="21"/>
      <c r="M120" s="21"/>
    </row>
    <row r="121" spans="1:13" ht="12.75">
      <c r="A121" s="40" t="s">
        <v>601</v>
      </c>
      <c r="B121" s="1"/>
      <c r="C121" s="1"/>
      <c r="D121" s="1"/>
      <c r="E121" s="1"/>
      <c r="F121" s="1"/>
      <c r="L121" s="21"/>
      <c r="M121" s="21"/>
    </row>
    <row r="122" spans="1:13" ht="18.75" customHeight="1">
      <c r="A122" s="760" t="s">
        <v>823</v>
      </c>
      <c r="B122" s="760"/>
      <c r="C122" s="760"/>
      <c r="D122" s="760"/>
      <c r="E122" s="760"/>
      <c r="F122" s="760"/>
      <c r="G122" s="760"/>
      <c r="H122" s="761"/>
      <c r="I122" s="761"/>
      <c r="J122" s="761"/>
      <c r="K122" s="761"/>
      <c r="L122" s="21"/>
      <c r="M122" s="21"/>
    </row>
    <row r="123" spans="1:13" ht="12" customHeight="1">
      <c r="A123" s="48"/>
      <c r="B123" s="48"/>
      <c r="C123" s="48"/>
      <c r="D123" s="48"/>
      <c r="E123" s="48"/>
      <c r="F123" s="48"/>
      <c r="G123" s="57"/>
      <c r="H123" s="304"/>
      <c r="I123" s="304"/>
      <c r="J123" s="75"/>
      <c r="K123" s="75"/>
      <c r="L123" s="21"/>
      <c r="M123" s="21"/>
    </row>
    <row r="124" spans="1:13" ht="13.5" customHeight="1">
      <c r="A124" s="40" t="s">
        <v>556</v>
      </c>
      <c r="B124" s="1"/>
      <c r="C124" s="1"/>
      <c r="D124" s="1"/>
      <c r="E124" s="1"/>
      <c r="F124" s="1"/>
      <c r="L124" s="21"/>
      <c r="M124" s="21"/>
    </row>
    <row r="125" spans="1:13" ht="15" customHeight="1">
      <c r="A125" s="760" t="s">
        <v>824</v>
      </c>
      <c r="B125" s="760"/>
      <c r="C125" s="760"/>
      <c r="D125" s="760"/>
      <c r="E125" s="760"/>
      <c r="F125" s="760"/>
      <c r="G125" s="760"/>
      <c r="H125" s="761"/>
      <c r="I125" s="761"/>
      <c r="J125" s="761"/>
      <c r="K125" s="761"/>
      <c r="L125" s="21"/>
      <c r="M125" s="21"/>
    </row>
    <row r="126" spans="1:13" ht="10.5" customHeight="1">
      <c r="A126" s="48"/>
      <c r="B126" s="48"/>
      <c r="C126" s="48"/>
      <c r="D126" s="48"/>
      <c r="E126" s="48"/>
      <c r="F126" s="48"/>
      <c r="G126" s="48"/>
      <c r="H126" s="304"/>
      <c r="I126" s="75"/>
      <c r="J126" s="75"/>
      <c r="K126" s="75"/>
      <c r="L126" s="21"/>
      <c r="M126" s="21"/>
    </row>
    <row r="127" spans="1:13" ht="15" customHeight="1">
      <c r="A127" s="40" t="s">
        <v>557</v>
      </c>
      <c r="B127" s="1"/>
      <c r="C127" s="1"/>
      <c r="D127" s="1"/>
      <c r="E127" s="1"/>
      <c r="F127" s="1"/>
      <c r="L127" s="21"/>
      <c r="M127" s="21"/>
    </row>
    <row r="128" spans="1:13" ht="27" customHeight="1">
      <c r="A128" s="760" t="s">
        <v>826</v>
      </c>
      <c r="B128" s="760"/>
      <c r="C128" s="760"/>
      <c r="D128" s="760"/>
      <c r="E128" s="760"/>
      <c r="F128" s="760"/>
      <c r="G128" s="760"/>
      <c r="H128" s="761"/>
      <c r="I128" s="761"/>
      <c r="J128" s="761"/>
      <c r="K128" s="761"/>
      <c r="L128" s="21"/>
      <c r="M128" s="21"/>
    </row>
    <row r="129" spans="1:13" ht="9.75" customHeight="1">
      <c r="A129" s="49" t="s">
        <v>186</v>
      </c>
      <c r="B129" s="48"/>
      <c r="C129" s="48"/>
      <c r="D129" s="48"/>
      <c r="E129" s="48"/>
      <c r="F129" s="48"/>
      <c r="G129" s="48"/>
      <c r="H129" s="48"/>
      <c r="I129" s="48"/>
      <c r="L129" s="21"/>
      <c r="M129" s="21"/>
    </row>
    <row r="130" spans="1:13" ht="12.75">
      <c r="A130" s="1" t="s">
        <v>603</v>
      </c>
      <c r="B130" s="1"/>
      <c r="C130" s="1"/>
      <c r="D130" s="1"/>
      <c r="E130" s="1"/>
      <c r="F130" s="1"/>
      <c r="L130" s="21"/>
      <c r="M130" s="21"/>
    </row>
    <row r="131" spans="1:13" ht="15" customHeight="1">
      <c r="A131" s="745" t="s">
        <v>828</v>
      </c>
      <c r="B131" s="745"/>
      <c r="C131" s="745"/>
      <c r="D131" s="745"/>
      <c r="E131" s="745"/>
      <c r="F131" s="745"/>
      <c r="G131" s="745"/>
      <c r="H131" s="735"/>
      <c r="I131" s="735"/>
      <c r="J131" s="735"/>
      <c r="K131" s="735"/>
      <c r="L131" s="21"/>
      <c r="M131" s="21"/>
    </row>
    <row r="132" spans="1:13" ht="9" customHeight="1">
      <c r="A132" s="57"/>
      <c r="B132" s="57"/>
      <c r="C132" s="57"/>
      <c r="D132" s="57"/>
      <c r="E132" s="57"/>
      <c r="F132" s="57"/>
      <c r="G132" s="57"/>
      <c r="H132" s="304"/>
      <c r="I132" s="304"/>
      <c r="J132" s="304"/>
      <c r="K132" s="304"/>
      <c r="L132" s="21"/>
      <c r="M132" s="21"/>
    </row>
    <row r="133" spans="1:13" ht="12" customHeight="1">
      <c r="A133" s="1" t="s">
        <v>662</v>
      </c>
      <c r="B133" s="1"/>
      <c r="C133" s="1"/>
      <c r="D133" s="1"/>
      <c r="E133" s="1"/>
      <c r="F133" s="1"/>
      <c r="L133" s="21"/>
      <c r="M133" s="21"/>
    </row>
    <row r="134" spans="1:13" ht="51.75" customHeight="1">
      <c r="A134" s="745" t="s">
        <v>827</v>
      </c>
      <c r="B134" s="745"/>
      <c r="C134" s="745"/>
      <c r="D134" s="745"/>
      <c r="E134" s="745"/>
      <c r="F134" s="745"/>
      <c r="G134" s="745"/>
      <c r="H134" s="735"/>
      <c r="I134" s="735"/>
      <c r="J134" s="735"/>
      <c r="K134" s="735"/>
      <c r="L134" s="21"/>
      <c r="M134" s="21"/>
    </row>
    <row r="135" spans="1:13" ht="9.75" customHeight="1">
      <c r="A135" s="53"/>
      <c r="B135" s="21"/>
      <c r="C135" s="21"/>
      <c r="D135" s="21"/>
      <c r="E135" s="21"/>
      <c r="F135" s="21"/>
      <c r="G135" s="21"/>
      <c r="H135" s="21"/>
      <c r="I135" s="21"/>
      <c r="J135" s="21"/>
      <c r="K135" s="21"/>
      <c r="L135" s="21"/>
      <c r="M135" s="21"/>
    </row>
    <row r="136" spans="1:13" ht="12.75" hidden="1">
      <c r="A136" s="53" t="s">
        <v>460</v>
      </c>
      <c r="B136" s="53"/>
      <c r="C136" s="53"/>
      <c r="D136" s="53"/>
      <c r="E136" s="21"/>
      <c r="F136" s="21"/>
      <c r="G136" s="21"/>
      <c r="H136" s="21"/>
      <c r="I136" s="21"/>
      <c r="J136" s="21"/>
      <c r="K136" s="21"/>
      <c r="L136" s="21"/>
      <c r="M136" s="21"/>
    </row>
    <row r="137" spans="1:13" ht="16.5" customHeight="1" hidden="1">
      <c r="A137" s="745" t="s">
        <v>602</v>
      </c>
      <c r="B137" s="745"/>
      <c r="C137" s="745"/>
      <c r="D137" s="745"/>
      <c r="E137" s="745"/>
      <c r="F137" s="745"/>
      <c r="G137" s="745"/>
      <c r="H137" s="735"/>
      <c r="I137" s="735"/>
      <c r="J137" s="735"/>
      <c r="K137" s="735"/>
      <c r="L137" s="21"/>
      <c r="M137" s="21"/>
    </row>
    <row r="138" spans="1:13" ht="9" customHeight="1" hidden="1">
      <c r="A138" s="57"/>
      <c r="B138" s="57"/>
      <c r="C138" s="57"/>
      <c r="D138" s="57"/>
      <c r="E138" s="57"/>
      <c r="F138" s="57"/>
      <c r="G138" s="57"/>
      <c r="H138" s="304"/>
      <c r="I138" s="304"/>
      <c r="J138" s="304"/>
      <c r="K138" s="304"/>
      <c r="L138" s="21"/>
      <c r="M138" s="21"/>
    </row>
    <row r="139" spans="1:13" ht="16.5" customHeight="1" hidden="1">
      <c r="A139" s="53" t="s">
        <v>558</v>
      </c>
      <c r="B139" s="53"/>
      <c r="C139" s="53"/>
      <c r="D139" s="53"/>
      <c r="E139" s="21"/>
      <c r="F139" s="21"/>
      <c r="G139" s="21"/>
      <c r="H139" s="21"/>
      <c r="I139" s="21"/>
      <c r="J139" s="21"/>
      <c r="K139" s="21"/>
      <c r="L139" s="21"/>
      <c r="M139" s="21"/>
    </row>
    <row r="140" spans="1:13" ht="16.5" customHeight="1" hidden="1">
      <c r="A140" s="745" t="s">
        <v>560</v>
      </c>
      <c r="B140" s="745"/>
      <c r="C140" s="745"/>
      <c r="D140" s="745"/>
      <c r="E140" s="745"/>
      <c r="F140" s="745"/>
      <c r="G140" s="745"/>
      <c r="H140" s="735"/>
      <c r="I140" s="735"/>
      <c r="J140" s="735"/>
      <c r="K140" s="735"/>
      <c r="L140" s="21"/>
      <c r="M140" s="21"/>
    </row>
    <row r="141" spans="1:13" ht="11.25" customHeight="1" hidden="1">
      <c r="A141" s="57"/>
      <c r="B141" s="57"/>
      <c r="C141" s="57"/>
      <c r="D141" s="57"/>
      <c r="E141" s="57"/>
      <c r="F141" s="57"/>
      <c r="G141" s="57"/>
      <c r="H141" s="304"/>
      <c r="I141" s="304"/>
      <c r="J141" s="304"/>
      <c r="K141" s="304"/>
      <c r="L141" s="21"/>
      <c r="M141" s="21"/>
    </row>
    <row r="142" spans="1:13" ht="12.75">
      <c r="A142" s="53" t="s">
        <v>829</v>
      </c>
      <c r="B142" s="53"/>
      <c r="C142" s="53"/>
      <c r="D142" s="53"/>
      <c r="E142" s="21"/>
      <c r="F142" s="21"/>
      <c r="G142" s="21"/>
      <c r="H142" s="21"/>
      <c r="I142" s="21"/>
      <c r="J142" s="21"/>
      <c r="K142" s="21"/>
      <c r="L142" s="21"/>
      <c r="M142" s="21"/>
    </row>
    <row r="143" spans="1:13" ht="39" customHeight="1">
      <c r="A143" s="745" t="s">
        <v>832</v>
      </c>
      <c r="B143" s="745"/>
      <c r="C143" s="745"/>
      <c r="D143" s="745"/>
      <c r="E143" s="745"/>
      <c r="F143" s="745"/>
      <c r="G143" s="745"/>
      <c r="H143" s="745"/>
      <c r="I143" s="745"/>
      <c r="J143" s="745"/>
      <c r="K143" s="745"/>
      <c r="L143" s="21"/>
      <c r="M143" s="21"/>
    </row>
    <row r="144" spans="1:13" ht="39" customHeight="1">
      <c r="A144" s="57"/>
      <c r="B144" s="57"/>
      <c r="C144" s="57"/>
      <c r="D144" s="57"/>
      <c r="E144" s="57"/>
      <c r="F144" s="57"/>
      <c r="G144" s="57"/>
      <c r="H144" s="57"/>
      <c r="I144" s="57"/>
      <c r="J144" s="57"/>
      <c r="K144" s="57"/>
      <c r="L144" s="21"/>
      <c r="M144" s="21"/>
    </row>
    <row r="145" spans="1:13" ht="15" customHeight="1">
      <c r="A145" s="57"/>
      <c r="B145" s="57"/>
      <c r="C145" s="57"/>
      <c r="D145" s="57"/>
      <c r="E145" s="57"/>
      <c r="F145" s="57"/>
      <c r="G145" s="57"/>
      <c r="H145" s="57"/>
      <c r="I145" s="57"/>
      <c r="J145" s="57"/>
      <c r="K145" s="57"/>
      <c r="L145" s="21"/>
      <c r="M145" s="21"/>
    </row>
    <row r="146" spans="1:13" ht="11.25" customHeight="1">
      <c r="A146" s="57"/>
      <c r="B146" s="57"/>
      <c r="C146" s="57"/>
      <c r="D146" s="57"/>
      <c r="E146" s="57"/>
      <c r="F146" s="57"/>
      <c r="G146" s="57"/>
      <c r="H146" s="304"/>
      <c r="I146" s="304"/>
      <c r="J146" s="304"/>
      <c r="K146" s="304"/>
      <c r="L146" s="21"/>
      <c r="M146" s="21"/>
    </row>
    <row r="147" spans="1:13" ht="13.5" customHeight="1">
      <c r="A147" s="1" t="s">
        <v>663</v>
      </c>
      <c r="L147" s="21"/>
      <c r="M147" s="21"/>
    </row>
    <row r="148" spans="1:13" ht="36.75" customHeight="1">
      <c r="A148" s="760" t="s">
        <v>948</v>
      </c>
      <c r="B148" s="760"/>
      <c r="C148" s="760"/>
      <c r="D148" s="760"/>
      <c r="E148" s="760"/>
      <c r="F148" s="760"/>
      <c r="G148" s="760"/>
      <c r="H148" s="761"/>
      <c r="I148" s="761"/>
      <c r="J148" s="761"/>
      <c r="K148" s="761"/>
      <c r="L148" s="21"/>
      <c r="M148" s="21"/>
    </row>
    <row r="149" spans="1:13" ht="4.5" customHeight="1">
      <c r="A149" s="57"/>
      <c r="B149" s="57"/>
      <c r="C149" s="57"/>
      <c r="D149" s="57"/>
      <c r="E149" s="57"/>
      <c r="F149" s="57"/>
      <c r="G149" s="57"/>
      <c r="H149" s="304"/>
      <c r="I149" s="304"/>
      <c r="J149" s="304"/>
      <c r="K149" s="304"/>
      <c r="L149" s="21"/>
      <c r="M149" s="21"/>
    </row>
    <row r="150" spans="1:13" ht="14.25" customHeight="1">
      <c r="A150" s="787" t="s">
        <v>486</v>
      </c>
      <c r="B150" s="787"/>
      <c r="C150" s="57"/>
      <c r="D150" s="57"/>
      <c r="E150" s="57"/>
      <c r="F150" s="57"/>
      <c r="G150" s="57"/>
      <c r="H150" s="304"/>
      <c r="I150" s="304"/>
      <c r="J150" s="304"/>
      <c r="K150" s="304"/>
      <c r="L150" s="21"/>
      <c r="M150" s="21"/>
    </row>
    <row r="151" spans="1:13" ht="12.75">
      <c r="A151" s="53" t="s">
        <v>461</v>
      </c>
      <c r="B151" s="53"/>
      <c r="C151" s="53"/>
      <c r="D151" s="53"/>
      <c r="E151" s="53"/>
      <c r="F151" s="53"/>
      <c r="G151" s="21"/>
      <c r="H151" s="21"/>
      <c r="I151" s="21"/>
      <c r="J151" s="21"/>
      <c r="K151" s="21"/>
      <c r="L151" s="21"/>
      <c r="M151" s="21"/>
    </row>
    <row r="152" spans="1:13" ht="15" customHeight="1">
      <c r="A152" s="745" t="s">
        <v>830</v>
      </c>
      <c r="B152" s="745"/>
      <c r="C152" s="745"/>
      <c r="D152" s="745"/>
      <c r="E152" s="745"/>
      <c r="F152" s="745"/>
      <c r="G152" s="745"/>
      <c r="H152" s="735"/>
      <c r="I152" s="735"/>
      <c r="J152" s="735"/>
      <c r="K152" s="735"/>
      <c r="L152" s="21"/>
      <c r="M152" s="21"/>
    </row>
    <row r="153" spans="1:13" ht="12.75">
      <c r="A153" s="21"/>
      <c r="B153" s="21"/>
      <c r="C153" s="21"/>
      <c r="D153" s="21"/>
      <c r="E153" s="21"/>
      <c r="F153" s="21"/>
      <c r="G153" s="21"/>
      <c r="H153" s="21"/>
      <c r="I153" s="21"/>
      <c r="J153" s="21"/>
      <c r="K153" s="21"/>
      <c r="L153" s="21"/>
      <c r="M153" s="21"/>
    </row>
    <row r="154" spans="1:13" ht="12.75">
      <c r="A154" s="21"/>
      <c r="B154" s="21"/>
      <c r="C154" s="21"/>
      <c r="D154" s="21"/>
      <c r="E154" s="21"/>
      <c r="F154" s="21"/>
      <c r="G154" s="21"/>
      <c r="H154" s="21"/>
      <c r="I154" s="21"/>
      <c r="J154" s="21"/>
      <c r="K154" s="21"/>
      <c r="L154" s="21"/>
      <c r="M154" s="21"/>
    </row>
    <row r="155" spans="1:13" ht="12.75">
      <c r="A155" s="21"/>
      <c r="B155" s="21"/>
      <c r="C155" s="21"/>
      <c r="D155" s="21"/>
      <c r="E155" s="21"/>
      <c r="F155" s="21"/>
      <c r="G155" s="21"/>
      <c r="H155" s="21"/>
      <c r="I155" s="21"/>
      <c r="J155" s="21"/>
      <c r="K155" s="21"/>
      <c r="L155" s="21"/>
      <c r="M155" s="21"/>
    </row>
    <row r="156" spans="1:12" ht="12.75">
      <c r="A156" s="21"/>
      <c r="B156" s="21"/>
      <c r="C156" s="21"/>
      <c r="D156" s="21"/>
      <c r="E156" s="21"/>
      <c r="F156" s="21"/>
      <c r="G156" s="21"/>
      <c r="H156" s="21"/>
      <c r="I156" s="21"/>
      <c r="J156" s="21"/>
      <c r="K156" s="21"/>
      <c r="L156" s="21"/>
    </row>
    <row r="157" spans="1:12" ht="12.75">
      <c r="A157" s="21"/>
      <c r="B157" s="21"/>
      <c r="C157" s="21"/>
      <c r="D157" s="21"/>
      <c r="E157" s="21"/>
      <c r="F157" s="21"/>
      <c r="G157" s="21"/>
      <c r="H157" s="21"/>
      <c r="I157" s="21"/>
      <c r="J157" s="21"/>
      <c r="K157" s="21"/>
      <c r="L157" s="21"/>
    </row>
    <row r="158" spans="1:12" ht="12.75">
      <c r="A158" s="21"/>
      <c r="B158" s="21"/>
      <c r="C158" s="21"/>
      <c r="D158" s="21"/>
      <c r="E158" s="21"/>
      <c r="F158" s="21"/>
      <c r="G158" s="21"/>
      <c r="H158" s="21"/>
      <c r="I158" s="21"/>
      <c r="J158" s="21"/>
      <c r="K158" s="21"/>
      <c r="L158" s="21"/>
    </row>
    <row r="159" spans="1:12" ht="12.75">
      <c r="A159" s="21"/>
      <c r="B159" s="21"/>
      <c r="C159" s="21"/>
      <c r="D159" s="21"/>
      <c r="E159" s="21"/>
      <c r="F159" s="21"/>
      <c r="G159" s="21"/>
      <c r="H159" s="21"/>
      <c r="I159" s="21"/>
      <c r="J159" s="21"/>
      <c r="K159" s="21"/>
      <c r="L159" s="21"/>
    </row>
    <row r="160" spans="1:12" ht="12.75">
      <c r="A160" s="21"/>
      <c r="B160" s="21"/>
      <c r="C160" s="21"/>
      <c r="D160" s="21"/>
      <c r="E160" s="21"/>
      <c r="F160" s="21"/>
      <c r="G160" s="21"/>
      <c r="H160" s="21"/>
      <c r="I160" s="21"/>
      <c r="J160" s="21"/>
      <c r="K160" s="21"/>
      <c r="L160" s="21"/>
    </row>
    <row r="161" spans="1:12" ht="12.75">
      <c r="A161" s="21"/>
      <c r="B161" s="21"/>
      <c r="C161" s="21"/>
      <c r="D161" s="21"/>
      <c r="E161" s="21"/>
      <c r="F161" s="21"/>
      <c r="G161" s="21"/>
      <c r="H161" s="21"/>
      <c r="I161" s="21"/>
      <c r="J161" s="21"/>
      <c r="K161" s="21"/>
      <c r="L161" s="21"/>
    </row>
    <row r="162" spans="1:12" ht="12.75">
      <c r="A162" s="21"/>
      <c r="B162" s="21"/>
      <c r="C162" s="21"/>
      <c r="D162" s="21"/>
      <c r="E162" s="21"/>
      <c r="F162" s="21"/>
      <c r="G162" s="21"/>
      <c r="H162" s="21"/>
      <c r="I162" s="21"/>
      <c r="J162" s="21"/>
      <c r="K162" s="21"/>
      <c r="L162" s="21"/>
    </row>
  </sheetData>
  <sheetProtection/>
  <mergeCells count="22">
    <mergeCell ref="A148:K148"/>
    <mergeCell ref="A150:B150"/>
    <mergeCell ref="A92:K92"/>
    <mergeCell ref="A107:K107"/>
    <mergeCell ref="A152:K152"/>
    <mergeCell ref="A110:K110"/>
    <mergeCell ref="A119:K119"/>
    <mergeCell ref="A122:K122"/>
    <mergeCell ref="A131:K131"/>
    <mergeCell ref="A125:K125"/>
    <mergeCell ref="A128:K128"/>
    <mergeCell ref="A140:K140"/>
    <mergeCell ref="A116:K116"/>
    <mergeCell ref="A137:K137"/>
    <mergeCell ref="A134:K134"/>
    <mergeCell ref="A143:K143"/>
    <mergeCell ref="A89:K89"/>
    <mergeCell ref="A98:K98"/>
    <mergeCell ref="A101:K101"/>
    <mergeCell ref="A104:K104"/>
    <mergeCell ref="A113:K113"/>
    <mergeCell ref="A95:K95"/>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39.xml><?xml version="1.0" encoding="utf-8"?>
<worksheet xmlns="http://schemas.openxmlformats.org/spreadsheetml/2006/main" xmlns:r="http://schemas.openxmlformats.org/officeDocument/2006/relationships">
  <dimension ref="A1:L36"/>
  <sheetViews>
    <sheetView zoomScalePageLayoutView="0" workbookViewId="0" topLeftCell="A10">
      <selection activeCell="O21" sqref="O21"/>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9.625" style="0" customWidth="1"/>
    <col min="6" max="6" width="38.37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11" ht="12.75">
      <c r="A1" s="324" t="s">
        <v>626</v>
      </c>
      <c r="B1" s="324"/>
      <c r="C1" s="21"/>
      <c r="D1" s="21"/>
      <c r="E1" s="21"/>
      <c r="F1" s="21"/>
      <c r="G1" s="21"/>
      <c r="H1" s="21"/>
      <c r="I1" s="21"/>
      <c r="J1" s="21"/>
      <c r="K1" s="21"/>
    </row>
    <row r="2" spans="1:11" ht="12.75">
      <c r="A2" s="53"/>
      <c r="B2" s="21"/>
      <c r="C2" s="21"/>
      <c r="D2" s="21"/>
      <c r="E2" s="21"/>
      <c r="F2" s="21"/>
      <c r="G2" s="21"/>
      <c r="H2" s="21"/>
      <c r="I2" s="21"/>
      <c r="J2" s="21"/>
      <c r="K2" s="21"/>
    </row>
    <row r="3" spans="1:12" ht="13.5" thickBot="1">
      <c r="A3" s="43" t="s">
        <v>627</v>
      </c>
      <c r="B3" s="23"/>
      <c r="C3" s="23"/>
      <c r="D3" s="23"/>
      <c r="E3" s="23"/>
      <c r="F3" s="23"/>
      <c r="G3" s="65"/>
      <c r="H3" s="65"/>
      <c r="I3" s="65"/>
      <c r="J3" s="338"/>
      <c r="K3" s="338"/>
      <c r="L3" s="15"/>
    </row>
    <row r="4" spans="1:12" ht="13.5" customHeight="1" thickBot="1">
      <c r="A4" s="504" t="s">
        <v>229</v>
      </c>
      <c r="B4" s="504" t="s">
        <v>230</v>
      </c>
      <c r="C4" s="504" t="s">
        <v>36</v>
      </c>
      <c r="D4" s="504" t="s">
        <v>276</v>
      </c>
      <c r="E4" s="504" t="s">
        <v>277</v>
      </c>
      <c r="F4" s="504" t="s">
        <v>278</v>
      </c>
      <c r="G4" s="504" t="s">
        <v>247</v>
      </c>
      <c r="H4" s="505" t="s">
        <v>248</v>
      </c>
      <c r="I4" s="505" t="s">
        <v>249</v>
      </c>
      <c r="J4" s="505" t="s">
        <v>250</v>
      </c>
      <c r="K4" s="505" t="s">
        <v>251</v>
      </c>
      <c r="L4" s="15"/>
    </row>
    <row r="5" spans="1:11" ht="12.75" customHeight="1">
      <c r="A5" s="392">
        <v>542</v>
      </c>
      <c r="B5" s="89">
        <v>4342</v>
      </c>
      <c r="C5" s="89">
        <v>5021</v>
      </c>
      <c r="D5" s="89">
        <v>42</v>
      </c>
      <c r="E5" s="89">
        <v>14007</v>
      </c>
      <c r="F5" s="89" t="s">
        <v>207</v>
      </c>
      <c r="G5" s="582">
        <v>0</v>
      </c>
      <c r="H5" s="582">
        <v>915.6</v>
      </c>
      <c r="I5" s="582">
        <v>849.6</v>
      </c>
      <c r="J5" s="74">
        <v>0</v>
      </c>
      <c r="K5" s="74">
        <f aca="true" t="shared" si="0" ref="K5:K14">I5/H5%</f>
        <v>92.7916120576671</v>
      </c>
    </row>
    <row r="6" spans="1:11" ht="13.5" customHeight="1">
      <c r="A6" s="593" t="s">
        <v>628</v>
      </c>
      <c r="B6" s="594"/>
      <c r="C6" s="594"/>
      <c r="D6" s="21"/>
      <c r="E6" s="21"/>
      <c r="F6" s="21"/>
      <c r="G6" s="582">
        <v>0</v>
      </c>
      <c r="H6" s="582">
        <f>H5</f>
        <v>915.6</v>
      </c>
      <c r="I6" s="582">
        <f>I5</f>
        <v>849.6</v>
      </c>
      <c r="J6" s="582">
        <v>0</v>
      </c>
      <c r="K6" s="245">
        <f t="shared" si="0"/>
        <v>92.7916120576671</v>
      </c>
    </row>
    <row r="7" spans="1:11" ht="12.75">
      <c r="A7" s="2">
        <v>555</v>
      </c>
      <c r="B7" s="2">
        <v>4342</v>
      </c>
      <c r="C7" s="2">
        <v>5136</v>
      </c>
      <c r="D7" s="2">
        <v>55</v>
      </c>
      <c r="E7" s="2">
        <v>14007</v>
      </c>
      <c r="F7" s="2" t="s">
        <v>119</v>
      </c>
      <c r="G7" s="582">
        <v>0</v>
      </c>
      <c r="H7" s="582">
        <v>22.5</v>
      </c>
      <c r="I7" s="582">
        <v>20.03</v>
      </c>
      <c r="J7" s="582">
        <v>0</v>
      </c>
      <c r="K7" s="245">
        <f t="shared" si="0"/>
        <v>89.02222222222223</v>
      </c>
    </row>
    <row r="8" spans="1:11" ht="12.75">
      <c r="A8" s="2">
        <v>555</v>
      </c>
      <c r="B8" s="2">
        <v>4342</v>
      </c>
      <c r="C8" s="2">
        <v>5139</v>
      </c>
      <c r="D8" s="2">
        <v>55</v>
      </c>
      <c r="E8" s="2">
        <v>14007</v>
      </c>
      <c r="F8" s="2" t="s">
        <v>629</v>
      </c>
      <c r="G8" s="582">
        <v>0</v>
      </c>
      <c r="H8" s="582">
        <v>33</v>
      </c>
      <c r="I8" s="582">
        <v>31</v>
      </c>
      <c r="J8" s="582">
        <v>0</v>
      </c>
      <c r="K8" s="245">
        <f t="shared" si="0"/>
        <v>93.93939393939394</v>
      </c>
    </row>
    <row r="9" spans="1:11" ht="12.75" hidden="1">
      <c r="A9" s="2">
        <v>555</v>
      </c>
      <c r="B9" s="2">
        <v>4342</v>
      </c>
      <c r="C9" s="2">
        <v>5164</v>
      </c>
      <c r="D9" s="2">
        <v>55</v>
      </c>
      <c r="E9" s="2">
        <v>14007</v>
      </c>
      <c r="F9" s="2" t="s">
        <v>54</v>
      </c>
      <c r="G9" s="582">
        <v>0</v>
      </c>
      <c r="H9" s="582">
        <v>0</v>
      </c>
      <c r="I9" s="582"/>
      <c r="J9" s="582">
        <v>0</v>
      </c>
      <c r="K9" s="245">
        <v>0</v>
      </c>
    </row>
    <row r="10" spans="1:11" ht="12.75">
      <c r="A10" s="2">
        <v>555</v>
      </c>
      <c r="B10" s="2">
        <v>4342</v>
      </c>
      <c r="C10" s="2">
        <v>5167</v>
      </c>
      <c r="D10" s="2">
        <v>55</v>
      </c>
      <c r="E10" s="2">
        <v>14007</v>
      </c>
      <c r="F10" s="2" t="s">
        <v>75</v>
      </c>
      <c r="G10" s="582">
        <v>0</v>
      </c>
      <c r="H10" s="582">
        <v>33.9</v>
      </c>
      <c r="I10" s="582">
        <v>15.9</v>
      </c>
      <c r="J10" s="582">
        <v>0</v>
      </c>
      <c r="K10" s="245">
        <f t="shared" si="0"/>
        <v>46.90265486725664</v>
      </c>
    </row>
    <row r="11" spans="1:11" ht="12.75">
      <c r="A11" s="2">
        <v>555</v>
      </c>
      <c r="B11" s="2">
        <v>4342</v>
      </c>
      <c r="C11" s="2">
        <v>5169</v>
      </c>
      <c r="D11" s="2">
        <v>55</v>
      </c>
      <c r="E11" s="2">
        <v>14007</v>
      </c>
      <c r="F11" s="2" t="s">
        <v>26</v>
      </c>
      <c r="G11" s="582">
        <v>0</v>
      </c>
      <c r="H11" s="582">
        <v>361</v>
      </c>
      <c r="I11" s="582">
        <v>193.06</v>
      </c>
      <c r="J11" s="582">
        <v>0</v>
      </c>
      <c r="K11" s="245">
        <f t="shared" si="0"/>
        <v>53.4792243767313</v>
      </c>
    </row>
    <row r="12" spans="1:11" ht="12.75" hidden="1">
      <c r="A12" s="6">
        <v>555</v>
      </c>
      <c r="B12" s="6">
        <v>4342</v>
      </c>
      <c r="C12" s="6">
        <v>5175</v>
      </c>
      <c r="D12" s="6">
        <v>55</v>
      </c>
      <c r="E12" s="6">
        <v>14007</v>
      </c>
      <c r="F12" s="6" t="s">
        <v>216</v>
      </c>
      <c r="G12" s="595">
        <v>0</v>
      </c>
      <c r="H12" s="595">
        <v>0</v>
      </c>
      <c r="I12" s="595"/>
      <c r="J12" s="595">
        <v>0</v>
      </c>
      <c r="K12" s="245">
        <v>0</v>
      </c>
    </row>
    <row r="13" spans="1:11" ht="13.5" thickBot="1">
      <c r="A13" s="591" t="s">
        <v>630</v>
      </c>
      <c r="B13" s="591"/>
      <c r="C13" s="591"/>
      <c r="D13" s="6"/>
      <c r="E13" s="6"/>
      <c r="F13" s="6"/>
      <c r="G13" s="596">
        <v>0</v>
      </c>
      <c r="H13" s="596">
        <f>H12+H11+H10+H9+H8+H7</f>
        <v>450.4</v>
      </c>
      <c r="I13" s="596">
        <f>I12+I11+I10+I9+I8+I7</f>
        <v>259.99</v>
      </c>
      <c r="J13" s="596">
        <v>0</v>
      </c>
      <c r="K13" s="233">
        <f t="shared" si="0"/>
        <v>57.72424511545294</v>
      </c>
    </row>
    <row r="14" spans="1:11" ht="13.5" thickBot="1">
      <c r="A14" s="431" t="s">
        <v>631</v>
      </c>
      <c r="B14" s="321"/>
      <c r="C14" s="322"/>
      <c r="D14" s="322"/>
      <c r="E14" s="322"/>
      <c r="F14" s="322"/>
      <c r="G14" s="597">
        <v>0</v>
      </c>
      <c r="H14" s="597">
        <f>SUM(H6+H13)</f>
        <v>1366</v>
      </c>
      <c r="I14" s="597">
        <f>SUM(I6+I13)</f>
        <v>1109.5900000000001</v>
      </c>
      <c r="J14" s="514">
        <v>0</v>
      </c>
      <c r="K14" s="242">
        <f t="shared" si="0"/>
        <v>81.22913616398245</v>
      </c>
    </row>
    <row r="15" ht="12.75">
      <c r="H15" s="21"/>
    </row>
    <row r="16" spans="1:8" ht="13.5" thickBot="1">
      <c r="A16" s="267" t="s">
        <v>632</v>
      </c>
      <c r="B16" s="267"/>
      <c r="C16" s="267"/>
      <c r="D16" s="267"/>
      <c r="H16" s="21"/>
    </row>
    <row r="17" spans="1:11" ht="15.75" customHeight="1" thickBot="1">
      <c r="A17" s="441" t="s">
        <v>229</v>
      </c>
      <c r="B17" s="441" t="s">
        <v>230</v>
      </c>
      <c r="C17" s="441" t="s">
        <v>36</v>
      </c>
      <c r="D17" s="441" t="s">
        <v>276</v>
      </c>
      <c r="E17" s="441" t="s">
        <v>277</v>
      </c>
      <c r="F17" s="441" t="s">
        <v>278</v>
      </c>
      <c r="G17" s="441" t="s">
        <v>247</v>
      </c>
      <c r="H17" s="614" t="s">
        <v>248</v>
      </c>
      <c r="I17" s="441" t="s">
        <v>249</v>
      </c>
      <c r="J17" s="441" t="s">
        <v>250</v>
      </c>
      <c r="K17" s="441" t="s">
        <v>251</v>
      </c>
    </row>
    <row r="18" spans="1:11" ht="14.25" customHeight="1">
      <c r="A18" s="2">
        <v>542</v>
      </c>
      <c r="B18" s="2">
        <v>4342</v>
      </c>
      <c r="C18" s="2">
        <v>5021</v>
      </c>
      <c r="D18" s="2">
        <v>42</v>
      </c>
      <c r="E18" s="2">
        <v>5</v>
      </c>
      <c r="F18" s="89" t="s">
        <v>207</v>
      </c>
      <c r="G18" s="582">
        <v>0</v>
      </c>
      <c r="H18" s="582">
        <v>3</v>
      </c>
      <c r="I18" s="582">
        <v>1.5</v>
      </c>
      <c r="J18" s="582">
        <v>0</v>
      </c>
      <c r="K18" s="245">
        <f aca="true" t="shared" si="1" ref="K18:K27">I18/H18%</f>
        <v>50</v>
      </c>
    </row>
    <row r="19" spans="1:11" ht="12" customHeight="1">
      <c r="A19" s="2">
        <v>542</v>
      </c>
      <c r="B19" s="2">
        <v>4342</v>
      </c>
      <c r="C19" s="2">
        <v>5021</v>
      </c>
      <c r="D19" s="2">
        <v>42</v>
      </c>
      <c r="E19" s="2">
        <v>55</v>
      </c>
      <c r="F19" s="89" t="s">
        <v>207</v>
      </c>
      <c r="G19" s="582">
        <v>0</v>
      </c>
      <c r="H19" s="582">
        <v>6</v>
      </c>
      <c r="I19" s="582">
        <v>6</v>
      </c>
      <c r="J19" s="582">
        <v>0</v>
      </c>
      <c r="K19" s="245">
        <f>I19/H19%</f>
        <v>100</v>
      </c>
    </row>
    <row r="20" spans="1:11" ht="12.75">
      <c r="A20" s="2">
        <v>555</v>
      </c>
      <c r="B20" s="2">
        <v>4342</v>
      </c>
      <c r="C20" s="2">
        <v>5169</v>
      </c>
      <c r="D20" s="2">
        <v>55</v>
      </c>
      <c r="E20" s="2">
        <v>5</v>
      </c>
      <c r="F20" s="2" t="s">
        <v>26</v>
      </c>
      <c r="G20" s="582">
        <v>0</v>
      </c>
      <c r="H20" s="582">
        <v>69.3</v>
      </c>
      <c r="I20" s="582">
        <v>37</v>
      </c>
      <c r="J20" s="582">
        <v>0</v>
      </c>
      <c r="K20" s="245">
        <f>I20/H20%</f>
        <v>53.3910533910534</v>
      </c>
    </row>
    <row r="21" spans="1:11" ht="12.75">
      <c r="A21" s="2">
        <v>555</v>
      </c>
      <c r="B21" s="2">
        <v>4342</v>
      </c>
      <c r="C21" s="2">
        <v>5169</v>
      </c>
      <c r="D21" s="2">
        <v>55</v>
      </c>
      <c r="E21" s="2">
        <v>55</v>
      </c>
      <c r="F21" s="2" t="s">
        <v>26</v>
      </c>
      <c r="G21" s="582">
        <v>0</v>
      </c>
      <c r="H21" s="582">
        <v>1.8</v>
      </c>
      <c r="I21" s="582">
        <v>1.8</v>
      </c>
      <c r="J21" s="582">
        <v>0</v>
      </c>
      <c r="K21" s="245">
        <f>I21/H21%</f>
        <v>99.99999999999999</v>
      </c>
    </row>
    <row r="22" spans="1:11" ht="12.75">
      <c r="A22" s="24">
        <v>555</v>
      </c>
      <c r="B22" s="24">
        <v>4342</v>
      </c>
      <c r="C22" s="24">
        <v>5169</v>
      </c>
      <c r="D22" s="24">
        <v>55</v>
      </c>
      <c r="E22" s="24">
        <v>115</v>
      </c>
      <c r="F22" s="24" t="s">
        <v>26</v>
      </c>
      <c r="G22" s="74">
        <v>0</v>
      </c>
      <c r="H22" s="74">
        <v>18.2</v>
      </c>
      <c r="I22" s="74">
        <v>18.2</v>
      </c>
      <c r="J22" s="74">
        <v>0</v>
      </c>
      <c r="K22" s="74">
        <f>I22/H22%</f>
        <v>100</v>
      </c>
    </row>
    <row r="23" spans="1:11" ht="12.75">
      <c r="A23" s="2">
        <v>555</v>
      </c>
      <c r="B23" s="2">
        <v>4342</v>
      </c>
      <c r="C23" s="2">
        <v>5175</v>
      </c>
      <c r="D23" s="2">
        <v>55</v>
      </c>
      <c r="E23" s="2">
        <v>5</v>
      </c>
      <c r="F23" s="2" t="s">
        <v>216</v>
      </c>
      <c r="G23" s="582">
        <v>0</v>
      </c>
      <c r="H23" s="582">
        <v>2</v>
      </c>
      <c r="I23" s="582">
        <v>0</v>
      </c>
      <c r="J23" s="582">
        <v>0</v>
      </c>
      <c r="K23" s="245">
        <f t="shared" si="1"/>
        <v>0</v>
      </c>
    </row>
    <row r="24" spans="1:11" ht="13.5" thickBot="1">
      <c r="A24" s="6">
        <v>555</v>
      </c>
      <c r="B24" s="6">
        <v>4342</v>
      </c>
      <c r="C24" s="6">
        <v>5221</v>
      </c>
      <c r="D24" s="6">
        <v>1055</v>
      </c>
      <c r="E24" s="6">
        <v>5</v>
      </c>
      <c r="F24" s="6" t="s">
        <v>633</v>
      </c>
      <c r="G24" s="596">
        <v>0</v>
      </c>
      <c r="H24" s="596">
        <v>65</v>
      </c>
      <c r="I24" s="582">
        <v>44</v>
      </c>
      <c r="J24" s="596">
        <v>0</v>
      </c>
      <c r="K24" s="245">
        <f t="shared" si="1"/>
        <v>67.6923076923077</v>
      </c>
    </row>
    <row r="25" spans="1:11" ht="15.75" customHeight="1" thickBot="1">
      <c r="A25" s="321" t="s">
        <v>634</v>
      </c>
      <c r="B25" s="322"/>
      <c r="C25" s="322"/>
      <c r="D25" s="322"/>
      <c r="E25" s="598"/>
      <c r="F25" s="599"/>
      <c r="G25" s="336">
        <v>0</v>
      </c>
      <c r="H25" s="336">
        <f>SUM(H18:H24)</f>
        <v>165.3</v>
      </c>
      <c r="I25" s="336">
        <f>SUM(I18:I24)</f>
        <v>108.5</v>
      </c>
      <c r="J25" s="336">
        <v>0</v>
      </c>
      <c r="K25" s="242">
        <f t="shared" si="1"/>
        <v>65.63823351482154</v>
      </c>
    </row>
    <row r="26" ht="13.5" thickBot="1"/>
    <row r="27" spans="1:11" ht="13.5" thickBot="1">
      <c r="A27" s="431" t="s">
        <v>513</v>
      </c>
      <c r="B27" s="440"/>
      <c r="C27" s="440"/>
      <c r="D27" s="440"/>
      <c r="E27" s="600"/>
      <c r="F27" s="600"/>
      <c r="G27" s="336">
        <v>0</v>
      </c>
      <c r="H27" s="336">
        <f>SUM(H14+H25)</f>
        <v>1531.3</v>
      </c>
      <c r="I27" s="336">
        <f>SUM(I14+I25)</f>
        <v>1218.0900000000001</v>
      </c>
      <c r="J27" s="336">
        <v>0</v>
      </c>
      <c r="K27" s="242">
        <f t="shared" si="1"/>
        <v>79.54613726898715</v>
      </c>
    </row>
    <row r="28" spans="1:11" ht="12.75">
      <c r="A28" s="21"/>
      <c r="B28" s="21"/>
      <c r="C28" s="21"/>
      <c r="D28" s="21"/>
      <c r="E28" s="21"/>
      <c r="F28" s="21"/>
      <c r="G28" s="21"/>
      <c r="H28" s="21"/>
      <c r="I28" s="21"/>
      <c r="J28" s="21"/>
      <c r="K28" s="21"/>
    </row>
    <row r="29" spans="1:11" ht="12.75">
      <c r="A29" s="21"/>
      <c r="B29" s="21"/>
      <c r="C29" s="21"/>
      <c r="D29" s="21"/>
      <c r="E29" s="21"/>
      <c r="F29" s="21"/>
      <c r="G29" s="21"/>
      <c r="H29" s="21"/>
      <c r="I29" s="21"/>
      <c r="J29" s="21"/>
      <c r="K29" s="21"/>
    </row>
    <row r="30" spans="1:11" ht="12.75">
      <c r="A30" s="601" t="s">
        <v>949</v>
      </c>
      <c r="B30" s="324"/>
      <c r="C30" s="324"/>
      <c r="D30" s="21"/>
      <c r="E30" s="21"/>
      <c r="F30" s="21"/>
      <c r="G30" s="21"/>
      <c r="H30" s="21"/>
      <c r="I30" s="21"/>
      <c r="J30" s="21"/>
      <c r="K30" s="21"/>
    </row>
    <row r="31" spans="1:11" ht="12.75">
      <c r="A31" s="324" t="s">
        <v>635</v>
      </c>
      <c r="B31" s="324"/>
      <c r="C31" s="324"/>
      <c r="D31" s="324"/>
      <c r="E31" s="324"/>
      <c r="F31" s="324"/>
      <c r="G31" s="21"/>
      <c r="H31" s="21"/>
      <c r="I31" s="21"/>
      <c r="J31" s="21"/>
      <c r="K31" s="21"/>
    </row>
    <row r="32" spans="1:11" ht="66" customHeight="1">
      <c r="A32" s="745" t="s">
        <v>835</v>
      </c>
      <c r="B32" s="745"/>
      <c r="C32" s="745"/>
      <c r="D32" s="745"/>
      <c r="E32" s="745"/>
      <c r="F32" s="745"/>
      <c r="G32" s="745"/>
      <c r="H32" s="735"/>
      <c r="I32" s="735"/>
      <c r="J32" s="735"/>
      <c r="K32" s="735"/>
    </row>
    <row r="33" spans="1:11" ht="15" customHeight="1">
      <c r="A33" s="745"/>
      <c r="B33" s="745"/>
      <c r="C33" s="745"/>
      <c r="D33" s="745"/>
      <c r="E33" s="745"/>
      <c r="F33" s="745"/>
      <c r="G33" s="745"/>
      <c r="H33" s="735"/>
      <c r="I33" s="735"/>
      <c r="J33" s="735"/>
      <c r="K33" s="735"/>
    </row>
    <row r="34" spans="1:11" ht="12.75">
      <c r="A34" s="21"/>
      <c r="B34" s="21"/>
      <c r="C34" s="21"/>
      <c r="D34" s="21"/>
      <c r="E34" s="21"/>
      <c r="F34" s="21"/>
      <c r="G34" s="21"/>
      <c r="H34" s="21"/>
      <c r="I34" s="21"/>
      <c r="J34" s="21"/>
      <c r="K34" s="21"/>
    </row>
    <row r="35" spans="1:11" ht="12.75">
      <c r="A35" s="21"/>
      <c r="B35" s="21"/>
      <c r="C35" s="21"/>
      <c r="D35" s="21"/>
      <c r="E35" s="21"/>
      <c r="F35" s="21"/>
      <c r="G35" s="21"/>
      <c r="H35" s="21"/>
      <c r="I35" s="21"/>
      <c r="J35" s="21"/>
      <c r="K35" s="21"/>
    </row>
    <row r="36" spans="8:9" ht="12.75">
      <c r="H36" s="21"/>
      <c r="I36" s="21"/>
    </row>
  </sheetData>
  <sheetProtection/>
  <mergeCells count="2">
    <mergeCell ref="A32:K32"/>
    <mergeCell ref="A33:K33"/>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&amp;L&amp;A&amp;R&amp;P</oddFooter>
  </headerFooter>
</worksheet>
</file>

<file path=xl/worksheets/sheet4.xml><?xml version="1.0" encoding="utf-8"?>
<worksheet xmlns="http://schemas.openxmlformats.org/spreadsheetml/2006/main" xmlns:r="http://schemas.openxmlformats.org/officeDocument/2006/relationships">
  <dimension ref="A1:H452"/>
  <sheetViews>
    <sheetView zoomScalePageLayoutView="0" workbookViewId="0" topLeftCell="A164">
      <selection activeCell="J174" sqref="J174"/>
    </sheetView>
  </sheetViews>
  <sheetFormatPr defaultColWidth="9.00390625" defaultRowHeight="12.75"/>
  <cols>
    <col min="1" max="1" width="37.50390625" style="0" customWidth="1"/>
    <col min="2" max="2" width="12.00390625" style="0" customWidth="1"/>
    <col min="3" max="3" width="41.875" style="21" customWidth="1"/>
    <col min="4" max="4" width="14.00390625" style="0" customWidth="1"/>
    <col min="5" max="5" width="13.50390625" style="0" customWidth="1"/>
    <col min="6" max="6" width="12.125" style="0" customWidth="1"/>
  </cols>
  <sheetData>
    <row r="1" spans="1:6" ht="24.75" customHeight="1" thickBot="1">
      <c r="A1" s="725" t="s">
        <v>749</v>
      </c>
      <c r="B1" s="725"/>
      <c r="C1" s="725"/>
      <c r="D1" s="725"/>
      <c r="E1" s="101"/>
      <c r="F1" s="101" t="s">
        <v>18</v>
      </c>
    </row>
    <row r="2" spans="1:8" ht="36" customHeight="1" thickBot="1">
      <c r="A2" s="102" t="s">
        <v>19</v>
      </c>
      <c r="B2" s="103" t="s">
        <v>20</v>
      </c>
      <c r="C2" s="102" t="s">
        <v>21</v>
      </c>
      <c r="D2" s="201" t="s">
        <v>573</v>
      </c>
      <c r="E2" s="201" t="s">
        <v>574</v>
      </c>
      <c r="F2" s="201" t="s">
        <v>246</v>
      </c>
      <c r="H2" s="21"/>
    </row>
    <row r="3" spans="1:8" ht="14.25" customHeight="1" thickBot="1">
      <c r="A3" s="726" t="s">
        <v>22</v>
      </c>
      <c r="B3" s="727"/>
      <c r="C3" s="728"/>
      <c r="D3" s="104">
        <f>D4+D8</f>
        <v>10295.2</v>
      </c>
      <c r="E3" s="104">
        <f>E4+E8</f>
        <v>49216.2</v>
      </c>
      <c r="F3" s="104">
        <f>F4+F8</f>
        <v>4770.7699999999995</v>
      </c>
      <c r="H3" s="21"/>
    </row>
    <row r="4" spans="1:8" ht="14.25" customHeight="1">
      <c r="A4" s="105"/>
      <c r="B4" s="106" t="s">
        <v>23</v>
      </c>
      <c r="C4" s="389" t="s">
        <v>24</v>
      </c>
      <c r="D4" s="108">
        <f>D5+D6+D7</f>
        <v>5174.5</v>
      </c>
      <c r="E4" s="647">
        <f>E5+E6+E7</f>
        <v>5095.5</v>
      </c>
      <c r="F4" s="108">
        <f>F5+F6+F7</f>
        <v>4770.7699999999995</v>
      </c>
      <c r="H4" s="21"/>
    </row>
    <row r="5" spans="1:8" ht="45" customHeight="1">
      <c r="A5" s="109" t="s">
        <v>952</v>
      </c>
      <c r="B5" s="110"/>
      <c r="C5" s="111" t="s">
        <v>362</v>
      </c>
      <c r="D5" s="191">
        <v>4887</v>
      </c>
      <c r="E5" s="360">
        <v>4817</v>
      </c>
      <c r="F5" s="361">
        <v>4594.71</v>
      </c>
      <c r="H5" s="21"/>
    </row>
    <row r="6" spans="1:8" ht="16.5" customHeight="1">
      <c r="A6" s="109" t="s">
        <v>953</v>
      </c>
      <c r="B6" s="110"/>
      <c r="C6" s="111" t="s">
        <v>605</v>
      </c>
      <c r="D6" s="558">
        <v>250</v>
      </c>
      <c r="E6" s="462">
        <v>250</v>
      </c>
      <c r="F6" s="362">
        <v>147.62</v>
      </c>
      <c r="H6" s="21"/>
    </row>
    <row r="7" spans="1:8" ht="22.5" customHeight="1">
      <c r="A7" s="109" t="s">
        <v>954</v>
      </c>
      <c r="B7" s="110"/>
      <c r="C7" s="111" t="s">
        <v>845</v>
      </c>
      <c r="D7" s="326">
        <v>37.5</v>
      </c>
      <c r="E7" s="357">
        <v>28.5</v>
      </c>
      <c r="F7" s="364">
        <v>28.44</v>
      </c>
      <c r="H7" s="21"/>
    </row>
    <row r="8" spans="1:8" ht="15.75" customHeight="1">
      <c r="A8" s="118"/>
      <c r="B8" s="112" t="s">
        <v>200</v>
      </c>
      <c r="C8" s="113" t="s">
        <v>24</v>
      </c>
      <c r="D8" s="119">
        <f>D9+D10</f>
        <v>5120.7</v>
      </c>
      <c r="E8" s="447">
        <f>E9+E10</f>
        <v>44120.7</v>
      </c>
      <c r="F8" s="368">
        <f>F9+F10</f>
        <v>0</v>
      </c>
      <c r="H8" s="21"/>
    </row>
    <row r="9" spans="1:8" ht="24" customHeight="1" hidden="1">
      <c r="A9" s="131" t="s">
        <v>371</v>
      </c>
      <c r="B9" s="365"/>
      <c r="C9" s="366" t="s">
        <v>336</v>
      </c>
      <c r="D9" s="648">
        <v>0</v>
      </c>
      <c r="E9" s="360">
        <v>0</v>
      </c>
      <c r="F9" s="361">
        <v>0</v>
      </c>
      <c r="H9" s="21"/>
    </row>
    <row r="10" spans="1:8" ht="24.75" customHeight="1" thickBot="1">
      <c r="A10" s="137" t="s">
        <v>955</v>
      </c>
      <c r="B10" s="457"/>
      <c r="C10" s="649" t="s">
        <v>846</v>
      </c>
      <c r="D10" s="650">
        <v>5120.7</v>
      </c>
      <c r="E10" s="357">
        <v>44120.7</v>
      </c>
      <c r="F10" s="364">
        <v>0</v>
      </c>
      <c r="H10" s="21"/>
    </row>
    <row r="11" spans="1:8" ht="13.5" thickBot="1">
      <c r="A11" s="729" t="s">
        <v>260</v>
      </c>
      <c r="B11" s="730"/>
      <c r="C11" s="500"/>
      <c r="D11" s="501">
        <f>D12+D17</f>
        <v>52503.5</v>
      </c>
      <c r="E11" s="502">
        <f>E12+E17</f>
        <v>63430.200000000004</v>
      </c>
      <c r="F11" s="502">
        <f>F12+F17</f>
        <v>55374.83</v>
      </c>
      <c r="H11" s="21"/>
    </row>
    <row r="12" spans="1:8" ht="13.5" customHeight="1">
      <c r="A12" s="114" t="s">
        <v>261</v>
      </c>
      <c r="B12" s="107" t="s">
        <v>23</v>
      </c>
      <c r="C12" s="115" t="s">
        <v>24</v>
      </c>
      <c r="D12" s="108">
        <f>D13+D14+D15+D16</f>
        <v>50503.5</v>
      </c>
      <c r="E12" s="108">
        <f>E13+E14+E15+E16</f>
        <v>50823.8</v>
      </c>
      <c r="F12" s="108">
        <f>F13+F14+F15+F16</f>
        <v>50286.58</v>
      </c>
      <c r="H12" s="21"/>
    </row>
    <row r="13" spans="1:8" ht="78" customHeight="1">
      <c r="A13" s="109" t="s">
        <v>956</v>
      </c>
      <c r="B13" s="116"/>
      <c r="C13" s="117" t="s">
        <v>423</v>
      </c>
      <c r="D13" s="193">
        <v>48000</v>
      </c>
      <c r="E13" s="193">
        <v>49490.3</v>
      </c>
      <c r="F13" s="193">
        <v>49481.8</v>
      </c>
      <c r="H13" s="21"/>
    </row>
    <row r="14" spans="1:8" ht="21" customHeight="1" hidden="1">
      <c r="A14" s="109" t="s">
        <v>372</v>
      </c>
      <c r="B14" s="116"/>
      <c r="C14" s="117" t="s">
        <v>384</v>
      </c>
      <c r="D14" s="193">
        <v>0</v>
      </c>
      <c r="E14" s="193">
        <v>0</v>
      </c>
      <c r="F14" s="193">
        <v>0</v>
      </c>
      <c r="H14" s="21"/>
    </row>
    <row r="15" spans="1:8" ht="37.5" customHeight="1">
      <c r="A15" s="109" t="s">
        <v>957</v>
      </c>
      <c r="B15" s="116"/>
      <c r="C15" s="117" t="s">
        <v>874</v>
      </c>
      <c r="D15" s="193">
        <v>1833.5</v>
      </c>
      <c r="E15" s="193">
        <v>663.5</v>
      </c>
      <c r="F15" s="193">
        <v>135.32</v>
      </c>
      <c r="H15" s="21"/>
    </row>
    <row r="16" spans="1:8" ht="24" customHeight="1">
      <c r="A16" s="135" t="s">
        <v>958</v>
      </c>
      <c r="B16" s="133"/>
      <c r="C16" s="117" t="s">
        <v>873</v>
      </c>
      <c r="D16" s="193">
        <v>670</v>
      </c>
      <c r="E16" s="193">
        <v>670</v>
      </c>
      <c r="F16" s="193">
        <v>669.46</v>
      </c>
      <c r="H16" s="21"/>
    </row>
    <row r="17" spans="1:8" ht="12.75">
      <c r="A17" s="118"/>
      <c r="B17" s="370" t="s">
        <v>200</v>
      </c>
      <c r="C17" s="113" t="s">
        <v>24</v>
      </c>
      <c r="D17" s="119">
        <f>D18+D19</f>
        <v>2000</v>
      </c>
      <c r="E17" s="119">
        <f>E18+E19</f>
        <v>12606.4</v>
      </c>
      <c r="F17" s="119">
        <f>F18+F19</f>
        <v>5088.25</v>
      </c>
      <c r="H17" s="21"/>
    </row>
    <row r="18" spans="1:8" ht="24.75" customHeight="1" hidden="1">
      <c r="A18" s="131" t="s">
        <v>533</v>
      </c>
      <c r="B18" s="369"/>
      <c r="C18" s="120" t="s">
        <v>408</v>
      </c>
      <c r="D18" s="193"/>
      <c r="E18" s="193"/>
      <c r="F18" s="193"/>
      <c r="H18" s="21"/>
    </row>
    <row r="19" spans="1:8" ht="45.75" customHeight="1" thickBot="1">
      <c r="A19" s="131" t="s">
        <v>959</v>
      </c>
      <c r="B19" s="132"/>
      <c r="C19" s="645" t="s">
        <v>732</v>
      </c>
      <c r="D19" s="326">
        <v>2000</v>
      </c>
      <c r="E19" s="326">
        <v>12606.4</v>
      </c>
      <c r="F19" s="326">
        <v>5088.25</v>
      </c>
      <c r="H19" s="21"/>
    </row>
    <row r="20" spans="1:8" ht="13.5" thickBot="1">
      <c r="A20" s="729" t="s">
        <v>301</v>
      </c>
      <c r="B20" s="730"/>
      <c r="C20" s="121"/>
      <c r="D20" s="104">
        <f>D21+D28</f>
        <v>15859.8</v>
      </c>
      <c r="E20" s="503">
        <f>E21+E28</f>
        <v>15667.599999999999</v>
      </c>
      <c r="F20" s="104">
        <f>F21+F28</f>
        <v>8704.95</v>
      </c>
      <c r="H20" s="21"/>
    </row>
    <row r="21" spans="1:8" ht="12.75">
      <c r="A21" s="123"/>
      <c r="B21" s="107" t="s">
        <v>23</v>
      </c>
      <c r="C21" s="107" t="s">
        <v>24</v>
      </c>
      <c r="D21" s="461">
        <f>D22+D26+D27</f>
        <v>10339.5</v>
      </c>
      <c r="E21" s="570">
        <f>E22+E26+E27</f>
        <v>8945.3</v>
      </c>
      <c r="F21" s="570">
        <f>F22+F26+F27</f>
        <v>6272.21</v>
      </c>
      <c r="H21" s="21"/>
    </row>
    <row r="22" spans="1:8" ht="45" customHeight="1" thickBot="1">
      <c r="A22" s="137" t="s">
        <v>960</v>
      </c>
      <c r="B22" s="585"/>
      <c r="C22" s="400" t="s">
        <v>666</v>
      </c>
      <c r="D22" s="587">
        <v>8712</v>
      </c>
      <c r="E22" s="433">
        <v>6517.8</v>
      </c>
      <c r="F22" s="588">
        <v>5845.74</v>
      </c>
      <c r="H22" s="21"/>
    </row>
    <row r="23" spans="1:8" ht="12" customHeight="1">
      <c r="A23" s="125"/>
      <c r="B23" s="126"/>
      <c r="C23" s="127"/>
      <c r="D23" s="142"/>
      <c r="E23" s="142"/>
      <c r="F23" s="142"/>
      <c r="H23" s="21"/>
    </row>
    <row r="24" spans="1:8" ht="12" customHeight="1" thickBot="1">
      <c r="A24" s="125"/>
      <c r="B24" s="126"/>
      <c r="C24" s="127"/>
      <c r="D24" s="101"/>
      <c r="E24" s="101"/>
      <c r="F24" s="101" t="s">
        <v>18</v>
      </c>
      <c r="H24" s="21"/>
    </row>
    <row r="25" spans="1:8" ht="36" customHeight="1" thickBot="1">
      <c r="A25" s="102" t="s">
        <v>19</v>
      </c>
      <c r="B25" s="103" t="s">
        <v>20</v>
      </c>
      <c r="C25" s="102" t="s">
        <v>21</v>
      </c>
      <c r="D25" s="201" t="s">
        <v>573</v>
      </c>
      <c r="E25" s="201" t="s">
        <v>574</v>
      </c>
      <c r="F25" s="201" t="s">
        <v>246</v>
      </c>
      <c r="H25" s="21"/>
    </row>
    <row r="26" spans="1:8" ht="30.75" customHeight="1">
      <c r="A26" s="358" t="s">
        <v>961</v>
      </c>
      <c r="B26" s="372"/>
      <c r="C26" s="666" t="s">
        <v>847</v>
      </c>
      <c r="D26" s="567">
        <v>600</v>
      </c>
      <c r="E26" s="402">
        <v>600</v>
      </c>
      <c r="F26" s="568">
        <v>2.66</v>
      </c>
      <c r="H26" s="21"/>
    </row>
    <row r="27" spans="1:8" ht="32.25" customHeight="1">
      <c r="A27" s="135" t="s">
        <v>962</v>
      </c>
      <c r="B27" s="116"/>
      <c r="C27" s="566" t="s">
        <v>848</v>
      </c>
      <c r="D27" s="326">
        <v>1027.5</v>
      </c>
      <c r="E27" s="326">
        <v>1827.5</v>
      </c>
      <c r="F27" s="364">
        <v>423.81</v>
      </c>
      <c r="H27" s="21"/>
    </row>
    <row r="28" spans="1:8" ht="13.5" customHeight="1">
      <c r="A28" s="135"/>
      <c r="B28" s="112" t="s">
        <v>200</v>
      </c>
      <c r="C28" s="371" t="s">
        <v>24</v>
      </c>
      <c r="D28" s="119">
        <f>D29+D30</f>
        <v>5520.3</v>
      </c>
      <c r="E28" s="119">
        <f>E29+E30</f>
        <v>6722.3</v>
      </c>
      <c r="F28" s="368">
        <f>F29+F30</f>
        <v>2432.74</v>
      </c>
      <c r="H28" s="21"/>
    </row>
    <row r="29" spans="1:8" ht="13.5" customHeight="1">
      <c r="A29" s="109" t="s">
        <v>963</v>
      </c>
      <c r="B29" s="110"/>
      <c r="C29" s="117" t="s">
        <v>849</v>
      </c>
      <c r="D29" s="193">
        <v>500</v>
      </c>
      <c r="E29" s="193">
        <v>0</v>
      </c>
      <c r="F29" s="362">
        <v>0</v>
      </c>
      <c r="H29" s="21"/>
    </row>
    <row r="30" spans="1:8" ht="30" customHeight="1" thickBot="1">
      <c r="A30" s="109" t="s">
        <v>964</v>
      </c>
      <c r="B30" s="110"/>
      <c r="C30" s="117" t="s">
        <v>850</v>
      </c>
      <c r="D30" s="193">
        <v>5020.3</v>
      </c>
      <c r="E30" s="193">
        <v>6722.3</v>
      </c>
      <c r="F30" s="362">
        <v>2432.74</v>
      </c>
      <c r="H30" s="21"/>
    </row>
    <row r="31" spans="1:8" ht="13.5" thickBot="1">
      <c r="A31" s="731" t="s">
        <v>341</v>
      </c>
      <c r="B31" s="732"/>
      <c r="C31" s="93"/>
      <c r="D31" s="122">
        <f>D32+D45</f>
        <v>83368.59999999999</v>
      </c>
      <c r="E31" s="128">
        <f>E32+E45</f>
        <v>234327.3</v>
      </c>
      <c r="F31" s="122">
        <f>F32+F45</f>
        <v>189775.85</v>
      </c>
      <c r="H31" s="21"/>
    </row>
    <row r="32" spans="1:8" ht="13.5" customHeight="1">
      <c r="A32" s="129" t="s">
        <v>303</v>
      </c>
      <c r="B32" s="107" t="s">
        <v>23</v>
      </c>
      <c r="C32" s="107" t="s">
        <v>24</v>
      </c>
      <c r="D32" s="651">
        <f>D33+D34+D35+D36+D37+D38+D39+D40+D41+D42+D43+D44</f>
        <v>71519.7</v>
      </c>
      <c r="E32" s="432">
        <f>E33+E34+E35+E36+E37+E38+E39+E40+E41+E42+E43+E44</f>
        <v>154656.3</v>
      </c>
      <c r="F32" s="397">
        <f>F33+F34+F35+F36+F37+F38+F39+F40+F41+F42+F43+F44</f>
        <v>134384.19</v>
      </c>
      <c r="H32" s="21"/>
    </row>
    <row r="33" spans="1:8" ht="12" customHeight="1">
      <c r="A33" s="131" t="s">
        <v>965</v>
      </c>
      <c r="B33" s="164"/>
      <c r="C33" s="654" t="s">
        <v>84</v>
      </c>
      <c r="D33" s="462">
        <v>48599.7</v>
      </c>
      <c r="E33" s="362">
        <v>118524.8</v>
      </c>
      <c r="F33" s="361">
        <v>105112.75</v>
      </c>
      <c r="H33" s="142"/>
    </row>
    <row r="34" spans="1:8" ht="15" customHeight="1" hidden="1">
      <c r="A34" s="131" t="s">
        <v>474</v>
      </c>
      <c r="B34" s="132"/>
      <c r="C34" s="655" t="s">
        <v>434</v>
      </c>
      <c r="D34" s="360">
        <v>0</v>
      </c>
      <c r="E34" s="361">
        <v>0</v>
      </c>
      <c r="F34" s="361">
        <v>0</v>
      </c>
      <c r="H34" s="21"/>
    </row>
    <row r="35" spans="1:8" ht="15" customHeight="1">
      <c r="A35" s="131" t="s">
        <v>966</v>
      </c>
      <c r="B35" s="132"/>
      <c r="C35" s="655" t="s">
        <v>717</v>
      </c>
      <c r="D35" s="360">
        <v>0</v>
      </c>
      <c r="E35" s="361">
        <v>4908.5</v>
      </c>
      <c r="F35" s="361">
        <v>0</v>
      </c>
      <c r="H35" s="21"/>
    </row>
    <row r="36" spans="1:8" ht="52.5" customHeight="1">
      <c r="A36" s="131" t="s">
        <v>967</v>
      </c>
      <c r="B36" s="133"/>
      <c r="C36" s="134" t="s">
        <v>851</v>
      </c>
      <c r="D36" s="462">
        <v>20570</v>
      </c>
      <c r="E36" s="362">
        <v>18636</v>
      </c>
      <c r="F36" s="362">
        <v>17324.99</v>
      </c>
      <c r="H36" s="21"/>
    </row>
    <row r="37" spans="1:8" ht="14.25" customHeight="1" hidden="1">
      <c r="A37" s="131" t="s">
        <v>373</v>
      </c>
      <c r="B37" s="126"/>
      <c r="C37" s="632" t="s">
        <v>318</v>
      </c>
      <c r="D37" s="604">
        <v>0</v>
      </c>
      <c r="E37" s="390">
        <v>0</v>
      </c>
      <c r="F37" s="390">
        <v>0</v>
      </c>
      <c r="H37" s="21"/>
    </row>
    <row r="38" spans="1:8" ht="26.25" customHeight="1" hidden="1">
      <c r="A38" s="109" t="s">
        <v>374</v>
      </c>
      <c r="B38" s="110"/>
      <c r="C38" s="499" t="s">
        <v>363</v>
      </c>
      <c r="D38" s="604">
        <v>0</v>
      </c>
      <c r="E38" s="390">
        <v>0</v>
      </c>
      <c r="F38" s="390">
        <v>0</v>
      </c>
      <c r="H38" s="21"/>
    </row>
    <row r="39" spans="1:8" ht="15" customHeight="1">
      <c r="A39" s="131" t="s">
        <v>968</v>
      </c>
      <c r="B39" s="369"/>
      <c r="C39" s="499" t="s">
        <v>667</v>
      </c>
      <c r="D39" s="604">
        <v>0</v>
      </c>
      <c r="E39" s="390">
        <v>4628.1</v>
      </c>
      <c r="F39" s="390">
        <v>4600.57</v>
      </c>
      <c r="H39" s="21"/>
    </row>
    <row r="40" spans="1:8" ht="24.75" customHeight="1">
      <c r="A40" s="131" t="s">
        <v>969</v>
      </c>
      <c r="B40" s="369"/>
      <c r="C40" s="499" t="s">
        <v>743</v>
      </c>
      <c r="D40" s="604">
        <v>0</v>
      </c>
      <c r="E40" s="390">
        <v>3522.5</v>
      </c>
      <c r="F40" s="390">
        <v>3325.58</v>
      </c>
      <c r="H40" s="21"/>
    </row>
    <row r="41" spans="1:8" ht="21.75" customHeight="1" hidden="1">
      <c r="A41" s="131" t="s">
        <v>569</v>
      </c>
      <c r="B41" s="369"/>
      <c r="C41" s="499" t="s">
        <v>561</v>
      </c>
      <c r="D41" s="604">
        <v>0</v>
      </c>
      <c r="E41" s="390">
        <v>0</v>
      </c>
      <c r="F41" s="390">
        <v>0</v>
      </c>
      <c r="H41" s="386"/>
    </row>
    <row r="42" spans="1:8" ht="15" customHeight="1">
      <c r="A42" s="131" t="s">
        <v>970</v>
      </c>
      <c r="B42" s="133"/>
      <c r="C42" s="134" t="s">
        <v>473</v>
      </c>
      <c r="D42" s="462">
        <v>800</v>
      </c>
      <c r="E42" s="362">
        <v>1015</v>
      </c>
      <c r="F42" s="362">
        <v>1015</v>
      </c>
      <c r="H42" s="21"/>
    </row>
    <row r="43" spans="1:8" ht="12.75" customHeight="1">
      <c r="A43" s="131" t="s">
        <v>971</v>
      </c>
      <c r="B43" s="133"/>
      <c r="C43" s="134" t="s">
        <v>733</v>
      </c>
      <c r="D43" s="462">
        <v>250</v>
      </c>
      <c r="E43" s="362">
        <v>528.4</v>
      </c>
      <c r="F43" s="362">
        <v>528.4</v>
      </c>
      <c r="H43" s="21"/>
    </row>
    <row r="44" spans="1:8" ht="35.25" customHeight="1">
      <c r="A44" s="135" t="s">
        <v>972</v>
      </c>
      <c r="B44" s="273"/>
      <c r="C44" s="472" t="s">
        <v>734</v>
      </c>
      <c r="D44" s="462">
        <v>1300</v>
      </c>
      <c r="E44" s="362">
        <v>2893</v>
      </c>
      <c r="F44" s="362">
        <v>2476.9</v>
      </c>
      <c r="H44" s="21"/>
    </row>
    <row r="45" spans="1:8" ht="14.25" customHeight="1">
      <c r="A45" s="135"/>
      <c r="B45" s="113" t="s">
        <v>302</v>
      </c>
      <c r="C45" s="656" t="s">
        <v>24</v>
      </c>
      <c r="D45" s="652">
        <f>D46+D47+D48+D49</f>
        <v>11848.9</v>
      </c>
      <c r="E45" s="439">
        <f>E46+E47+E48+E49</f>
        <v>79671</v>
      </c>
      <c r="F45" s="439">
        <f>F46+F47+F48+F49</f>
        <v>55391.659999999996</v>
      </c>
      <c r="H45" s="21"/>
    </row>
    <row r="46" spans="1:8" ht="21" customHeight="1" hidden="1">
      <c r="A46" s="136" t="s">
        <v>475</v>
      </c>
      <c r="B46" s="466"/>
      <c r="C46" s="120" t="s">
        <v>424</v>
      </c>
      <c r="D46" s="653">
        <v>0</v>
      </c>
      <c r="E46" s="454">
        <v>0</v>
      </c>
      <c r="F46" s="518">
        <v>0</v>
      </c>
      <c r="H46" s="21"/>
    </row>
    <row r="47" spans="1:8" ht="86.25" customHeight="1">
      <c r="A47" s="135" t="s">
        <v>973</v>
      </c>
      <c r="B47" s="273"/>
      <c r="C47" s="134" t="s">
        <v>876</v>
      </c>
      <c r="D47" s="462">
        <v>11848.9</v>
      </c>
      <c r="E47" s="362">
        <v>54881.7</v>
      </c>
      <c r="F47" s="362">
        <v>39410.85</v>
      </c>
      <c r="H47" s="21"/>
    </row>
    <row r="48" spans="1:8" ht="15" customHeight="1">
      <c r="A48" s="131" t="s">
        <v>974</v>
      </c>
      <c r="B48" s="126"/>
      <c r="C48" s="134" t="s">
        <v>688</v>
      </c>
      <c r="D48" s="462">
        <v>0</v>
      </c>
      <c r="E48" s="362">
        <v>970</v>
      </c>
      <c r="F48" s="361">
        <v>970</v>
      </c>
      <c r="H48" s="21"/>
    </row>
    <row r="49" spans="1:8" ht="25.5" customHeight="1" thickBot="1">
      <c r="A49" s="137" t="s">
        <v>975</v>
      </c>
      <c r="B49" s="138"/>
      <c r="C49" s="657" t="s">
        <v>852</v>
      </c>
      <c r="D49" s="563">
        <v>0</v>
      </c>
      <c r="E49" s="363">
        <v>23819.3</v>
      </c>
      <c r="F49" s="363">
        <v>15010.81</v>
      </c>
      <c r="H49" s="21"/>
    </row>
    <row r="50" spans="1:8" ht="22.5" customHeight="1">
      <c r="A50" s="125"/>
      <c r="B50" s="126"/>
      <c r="C50" s="127"/>
      <c r="D50" s="142"/>
      <c r="E50" s="142"/>
      <c r="F50" s="142"/>
      <c r="H50" s="21"/>
    </row>
    <row r="51" spans="1:8" ht="17.25" customHeight="1">
      <c r="A51" s="125"/>
      <c r="B51" s="126"/>
      <c r="C51" s="127"/>
      <c r="D51" s="142"/>
      <c r="E51" s="142"/>
      <c r="F51" s="142"/>
      <c r="H51" s="21"/>
    </row>
    <row r="52" spans="1:8" ht="12.75">
      <c r="A52" s="125"/>
      <c r="B52" s="126"/>
      <c r="C52" s="127"/>
      <c r="D52" s="142"/>
      <c r="E52" s="142"/>
      <c r="F52" s="142"/>
      <c r="H52" s="21"/>
    </row>
    <row r="53" spans="1:8" ht="10.5" customHeight="1" thickBot="1">
      <c r="A53" s="143"/>
      <c r="B53" s="144"/>
      <c r="C53" s="202"/>
      <c r="D53" s="101"/>
      <c r="E53" s="101"/>
      <c r="F53" s="101" t="s">
        <v>18</v>
      </c>
      <c r="H53" s="21"/>
    </row>
    <row r="54" spans="1:8" ht="40.5" customHeight="1" thickBot="1">
      <c r="A54" s="102" t="s">
        <v>19</v>
      </c>
      <c r="B54" s="103" t="s">
        <v>20</v>
      </c>
      <c r="C54" s="102" t="s">
        <v>21</v>
      </c>
      <c r="D54" s="201" t="s">
        <v>573</v>
      </c>
      <c r="E54" s="201" t="s">
        <v>574</v>
      </c>
      <c r="F54" s="201" t="s">
        <v>246</v>
      </c>
      <c r="H54" s="21"/>
    </row>
    <row r="55" spans="1:8" ht="15" customHeight="1" thickBot="1">
      <c r="A55" s="731" t="s">
        <v>279</v>
      </c>
      <c r="B55" s="732"/>
      <c r="C55" s="146"/>
      <c r="D55" s="122">
        <f>D56+D74</f>
        <v>19230</v>
      </c>
      <c r="E55" s="122">
        <f>E56+E74</f>
        <v>42492.8</v>
      </c>
      <c r="F55" s="122">
        <f>F56+F74</f>
        <v>33685.07000000001</v>
      </c>
      <c r="H55" s="21"/>
    </row>
    <row r="56" spans="1:8" ht="14.25" customHeight="1">
      <c r="A56" s="465" t="s">
        <v>280</v>
      </c>
      <c r="B56" s="106" t="s">
        <v>23</v>
      </c>
      <c r="C56" s="659" t="s">
        <v>24</v>
      </c>
      <c r="D56" s="658">
        <f>D57+D58+D59+D60+D61+D62+D63+D64+D65+D66+D67+D68+D69+D70+D71+D72+D73</f>
        <v>19230</v>
      </c>
      <c r="E56" s="658">
        <f>E57+E58+E59+E60+E61+E62+E63+E64+E65+E66+E67+E68+E69+E70+E71+E72+E73</f>
        <v>42492.8</v>
      </c>
      <c r="F56" s="658">
        <f>F57+F58+F59+F60+F61+F62+F63+F64+F65+F66+F67+F68+F69+F70+F71+F72+F73</f>
        <v>33685.07000000001</v>
      </c>
      <c r="H56" s="21"/>
    </row>
    <row r="57" spans="1:8" ht="23.25" customHeight="1" hidden="1">
      <c r="A57" s="131" t="s">
        <v>476</v>
      </c>
      <c r="B57" s="132"/>
      <c r="C57" s="134" t="s">
        <v>435</v>
      </c>
      <c r="D57" s="193">
        <v>0</v>
      </c>
      <c r="E57" s="193">
        <v>0</v>
      </c>
      <c r="F57" s="193">
        <v>0</v>
      </c>
      <c r="H57" s="21"/>
    </row>
    <row r="58" spans="1:8" ht="21" customHeight="1" hidden="1">
      <c r="A58" s="131" t="s">
        <v>477</v>
      </c>
      <c r="B58" s="132"/>
      <c r="C58" s="134" t="s">
        <v>436</v>
      </c>
      <c r="D58" s="193">
        <v>0</v>
      </c>
      <c r="E58" s="193">
        <v>0</v>
      </c>
      <c r="F58" s="193">
        <v>0</v>
      </c>
      <c r="H58" s="21"/>
    </row>
    <row r="59" spans="1:8" ht="81" customHeight="1">
      <c r="A59" s="131" t="s">
        <v>976</v>
      </c>
      <c r="B59" s="23"/>
      <c r="C59" s="120" t="s">
        <v>853</v>
      </c>
      <c r="D59" s="193">
        <v>11650</v>
      </c>
      <c r="E59" s="193">
        <v>12897.9</v>
      </c>
      <c r="F59" s="193">
        <v>10330.79</v>
      </c>
      <c r="H59" s="142"/>
    </row>
    <row r="60" spans="1:8" ht="12" customHeight="1">
      <c r="A60" s="131" t="s">
        <v>977</v>
      </c>
      <c r="B60" s="23"/>
      <c r="C60" s="120" t="s">
        <v>667</v>
      </c>
      <c r="D60" s="193">
        <v>0</v>
      </c>
      <c r="E60" s="193">
        <v>1.9</v>
      </c>
      <c r="F60" s="193">
        <v>0</v>
      </c>
      <c r="H60" s="142"/>
    </row>
    <row r="61" spans="1:8" ht="12.75" customHeight="1" hidden="1">
      <c r="A61" s="131" t="s">
        <v>478</v>
      </c>
      <c r="B61" s="200"/>
      <c r="C61" s="81" t="s">
        <v>434</v>
      </c>
      <c r="D61" s="193">
        <v>0</v>
      </c>
      <c r="E61" s="193">
        <v>0</v>
      </c>
      <c r="F61" s="193">
        <v>0</v>
      </c>
      <c r="H61" s="21"/>
    </row>
    <row r="62" spans="1:8" ht="12.75" customHeight="1">
      <c r="A62" s="131" t="s">
        <v>478</v>
      </c>
      <c r="B62" s="23"/>
      <c r="C62" s="134" t="s">
        <v>434</v>
      </c>
      <c r="D62" s="193">
        <v>0</v>
      </c>
      <c r="E62" s="193">
        <v>4908.5</v>
      </c>
      <c r="F62" s="193">
        <v>0</v>
      </c>
      <c r="H62" s="21"/>
    </row>
    <row r="63" spans="1:8" ht="23.25" customHeight="1">
      <c r="A63" s="131" t="s">
        <v>978</v>
      </c>
      <c r="B63" s="23"/>
      <c r="C63" s="134" t="s">
        <v>854</v>
      </c>
      <c r="D63" s="193">
        <v>0</v>
      </c>
      <c r="E63" s="193">
        <v>59</v>
      </c>
      <c r="F63" s="193">
        <v>44.2</v>
      </c>
      <c r="H63" s="21"/>
    </row>
    <row r="64" spans="1:8" ht="16.5" customHeight="1">
      <c r="A64" s="131" t="s">
        <v>979</v>
      </c>
      <c r="B64" s="23"/>
      <c r="C64" s="134" t="s">
        <v>763</v>
      </c>
      <c r="D64" s="193">
        <v>0</v>
      </c>
      <c r="E64" s="193">
        <v>24.2</v>
      </c>
      <c r="F64" s="193">
        <v>0</v>
      </c>
      <c r="H64" s="21"/>
    </row>
    <row r="65" spans="1:8" ht="24" customHeight="1">
      <c r="A65" s="131" t="s">
        <v>980</v>
      </c>
      <c r="B65" s="23"/>
      <c r="C65" s="134" t="s">
        <v>606</v>
      </c>
      <c r="D65" s="193">
        <v>200</v>
      </c>
      <c r="E65" s="193">
        <v>200</v>
      </c>
      <c r="F65" s="193">
        <v>32.93</v>
      </c>
      <c r="H65" s="21"/>
    </row>
    <row r="66" spans="1:8" ht="14.25" customHeight="1">
      <c r="A66" s="131" t="s">
        <v>981</v>
      </c>
      <c r="B66" s="23"/>
      <c r="C66" s="134" t="s">
        <v>735</v>
      </c>
      <c r="D66" s="193">
        <v>0</v>
      </c>
      <c r="E66" s="193">
        <v>940.3</v>
      </c>
      <c r="F66" s="193">
        <v>772.09</v>
      </c>
      <c r="H66" s="21"/>
    </row>
    <row r="67" spans="1:8" ht="22.5" customHeight="1">
      <c r="A67" s="131" t="s">
        <v>982</v>
      </c>
      <c r="B67" s="23"/>
      <c r="C67" s="134" t="s">
        <v>468</v>
      </c>
      <c r="D67" s="193">
        <v>0</v>
      </c>
      <c r="E67" s="193">
        <v>1531.3</v>
      </c>
      <c r="F67" s="193">
        <v>1218.09</v>
      </c>
      <c r="H67" s="21"/>
    </row>
    <row r="68" spans="1:8" ht="23.25" customHeight="1">
      <c r="A68" s="131" t="s">
        <v>983</v>
      </c>
      <c r="B68" s="23"/>
      <c r="C68" s="134" t="s">
        <v>668</v>
      </c>
      <c r="D68" s="193">
        <v>0</v>
      </c>
      <c r="E68" s="193">
        <v>434.8</v>
      </c>
      <c r="F68" s="193">
        <v>434.8</v>
      </c>
      <c r="H68" s="21"/>
    </row>
    <row r="69" spans="1:8" ht="34.5" customHeight="1" hidden="1">
      <c r="A69" s="131" t="s">
        <v>570</v>
      </c>
      <c r="B69" s="23"/>
      <c r="C69" s="134" t="s">
        <v>564</v>
      </c>
      <c r="D69" s="193">
        <v>0</v>
      </c>
      <c r="E69" s="193"/>
      <c r="F69" s="193"/>
      <c r="H69" s="21"/>
    </row>
    <row r="70" spans="1:8" ht="24" customHeight="1">
      <c r="A70" s="131" t="s">
        <v>984</v>
      </c>
      <c r="B70" s="23"/>
      <c r="C70" s="134" t="s">
        <v>669</v>
      </c>
      <c r="D70" s="193">
        <v>0</v>
      </c>
      <c r="E70" s="193">
        <v>202</v>
      </c>
      <c r="F70" s="193">
        <v>111.07</v>
      </c>
      <c r="H70" s="21"/>
    </row>
    <row r="71" spans="1:8" ht="32.25" customHeight="1">
      <c r="A71" s="131" t="s">
        <v>985</v>
      </c>
      <c r="B71" s="23"/>
      <c r="C71" s="134" t="s">
        <v>670</v>
      </c>
      <c r="D71" s="193">
        <v>0</v>
      </c>
      <c r="E71" s="193">
        <v>9225.6</v>
      </c>
      <c r="F71" s="193">
        <v>8673.83</v>
      </c>
      <c r="H71" s="21"/>
    </row>
    <row r="72" spans="1:8" ht="22.5" customHeight="1">
      <c r="A72" s="131" t="s">
        <v>986</v>
      </c>
      <c r="B72" s="133"/>
      <c r="C72" s="274" t="s">
        <v>689</v>
      </c>
      <c r="D72" s="193">
        <v>0</v>
      </c>
      <c r="E72" s="193">
        <v>143</v>
      </c>
      <c r="F72" s="193">
        <v>143</v>
      </c>
      <c r="H72" s="21"/>
    </row>
    <row r="73" spans="1:8" ht="23.25" customHeight="1" thickBot="1">
      <c r="A73" s="135" t="s">
        <v>987</v>
      </c>
      <c r="B73" s="126"/>
      <c r="C73" s="134" t="s">
        <v>612</v>
      </c>
      <c r="D73" s="193">
        <v>7380</v>
      </c>
      <c r="E73" s="193">
        <v>11924.3</v>
      </c>
      <c r="F73" s="193">
        <v>11924.27</v>
      </c>
      <c r="H73" s="21"/>
    </row>
    <row r="74" spans="1:8" ht="12" customHeight="1" hidden="1">
      <c r="A74" s="436"/>
      <c r="B74" s="113" t="s">
        <v>302</v>
      </c>
      <c r="C74" s="455" t="s">
        <v>24</v>
      </c>
      <c r="D74" s="368">
        <f>SUM(D75+D76)</f>
        <v>0</v>
      </c>
      <c r="E74" s="199">
        <f>SUM(E75+E76)</f>
        <v>0</v>
      </c>
      <c r="F74" s="199">
        <f>SUM(F75+F76)</f>
        <v>0</v>
      </c>
      <c r="H74" s="21"/>
    </row>
    <row r="75" spans="1:8" ht="26.25" customHeight="1" hidden="1">
      <c r="A75" s="136" t="s">
        <v>479</v>
      </c>
      <c r="B75" s="446"/>
      <c r="C75" s="458" t="s">
        <v>469</v>
      </c>
      <c r="D75" s="481">
        <v>0</v>
      </c>
      <c r="E75" s="482">
        <v>0</v>
      </c>
      <c r="F75" s="483">
        <v>0</v>
      </c>
      <c r="H75" s="21"/>
    </row>
    <row r="76" spans="1:8" ht="15" customHeight="1" hidden="1" thickBot="1">
      <c r="A76" s="137" t="s">
        <v>480</v>
      </c>
      <c r="B76" s="457"/>
      <c r="C76" s="456" t="s">
        <v>417</v>
      </c>
      <c r="D76" s="484">
        <v>0</v>
      </c>
      <c r="E76" s="485">
        <v>0</v>
      </c>
      <c r="F76" s="485">
        <v>0</v>
      </c>
      <c r="H76" s="21"/>
    </row>
    <row r="77" spans="1:8" ht="13.5" thickBot="1">
      <c r="A77" s="731" t="s">
        <v>342</v>
      </c>
      <c r="B77" s="732"/>
      <c r="C77" s="146"/>
      <c r="D77" s="122">
        <f>D78</f>
        <v>14531.3</v>
      </c>
      <c r="E77" s="122">
        <f>E78</f>
        <v>14397.5</v>
      </c>
      <c r="F77" s="122">
        <f>F78</f>
        <v>13986.74</v>
      </c>
      <c r="H77" s="21"/>
    </row>
    <row r="78" spans="1:8" ht="12.75" customHeight="1">
      <c r="A78" s="147" t="s">
        <v>308</v>
      </c>
      <c r="B78" s="130" t="s">
        <v>23</v>
      </c>
      <c r="C78" s="107" t="s">
        <v>24</v>
      </c>
      <c r="D78" s="140">
        <f>D79+D83+D84+D85+D86+D87</f>
        <v>14531.3</v>
      </c>
      <c r="E78" s="140">
        <f>E79+E83+E84+E85+E86+E87</f>
        <v>14397.5</v>
      </c>
      <c r="F78" s="140">
        <f>F79+F83+F84+F85+F86+F87</f>
        <v>13986.74</v>
      </c>
      <c r="H78" s="21"/>
    </row>
    <row r="79" spans="1:8" ht="34.5" customHeight="1" thickBot="1">
      <c r="A79" s="327" t="s">
        <v>988</v>
      </c>
      <c r="B79" s="328"/>
      <c r="C79" s="141" t="s">
        <v>526</v>
      </c>
      <c r="D79" s="192">
        <v>8565</v>
      </c>
      <c r="E79" s="192">
        <v>8475</v>
      </c>
      <c r="F79" s="192">
        <v>8361.57</v>
      </c>
      <c r="H79" s="21"/>
    </row>
    <row r="80" spans="1:8" ht="43.5" customHeight="1">
      <c r="A80" s="125"/>
      <c r="B80" s="126"/>
      <c r="C80" s="127"/>
      <c r="D80" s="142"/>
      <c r="E80" s="142"/>
      <c r="F80" s="142"/>
      <c r="H80" s="21"/>
    </row>
    <row r="81" spans="1:8" ht="21" customHeight="1" thickBot="1">
      <c r="A81" s="125"/>
      <c r="B81" s="126"/>
      <c r="C81" s="127"/>
      <c r="D81" s="101"/>
      <c r="E81" s="101"/>
      <c r="F81" s="101" t="s">
        <v>18</v>
      </c>
      <c r="H81" s="21"/>
    </row>
    <row r="82" spans="1:8" ht="33" customHeight="1" thickBot="1">
      <c r="A82" s="102" t="s">
        <v>19</v>
      </c>
      <c r="B82" s="165" t="s">
        <v>20</v>
      </c>
      <c r="C82" s="102" t="s">
        <v>21</v>
      </c>
      <c r="D82" s="201" t="s">
        <v>573</v>
      </c>
      <c r="E82" s="603" t="s">
        <v>574</v>
      </c>
      <c r="F82" s="201" t="s">
        <v>246</v>
      </c>
      <c r="H82" s="21"/>
    </row>
    <row r="83" spans="1:8" ht="35.25" customHeight="1">
      <c r="A83" s="131" t="s">
        <v>989</v>
      </c>
      <c r="B83" s="133"/>
      <c r="C83" s="111" t="s">
        <v>562</v>
      </c>
      <c r="D83" s="194">
        <v>285.9</v>
      </c>
      <c r="E83" s="604">
        <v>285.9</v>
      </c>
      <c r="F83" s="390">
        <v>249.89</v>
      </c>
      <c r="H83" s="21"/>
    </row>
    <row r="84" spans="1:8" ht="24.75" customHeight="1">
      <c r="A84" s="131" t="s">
        <v>990</v>
      </c>
      <c r="B84" s="133"/>
      <c r="C84" s="134" t="s">
        <v>857</v>
      </c>
      <c r="D84" s="194">
        <v>2430.4</v>
      </c>
      <c r="E84" s="604">
        <v>2344.6</v>
      </c>
      <c r="F84" s="390">
        <v>2083.28</v>
      </c>
      <c r="H84" s="21"/>
    </row>
    <row r="85" spans="1:8" ht="23.25" customHeight="1" hidden="1">
      <c r="A85" s="131" t="s">
        <v>481</v>
      </c>
      <c r="B85" s="133"/>
      <c r="C85" s="134" t="s">
        <v>409</v>
      </c>
      <c r="D85" s="194">
        <v>0</v>
      </c>
      <c r="E85" s="604">
        <v>0</v>
      </c>
      <c r="F85" s="390">
        <v>0</v>
      </c>
      <c r="H85" s="21"/>
    </row>
    <row r="86" spans="1:8" ht="23.25" customHeight="1">
      <c r="A86" s="131" t="s">
        <v>481</v>
      </c>
      <c r="B86" s="133"/>
      <c r="C86" s="134" t="s">
        <v>689</v>
      </c>
      <c r="D86" s="194">
        <v>0</v>
      </c>
      <c r="E86" s="604">
        <v>42</v>
      </c>
      <c r="F86" s="390">
        <v>42</v>
      </c>
      <c r="H86" s="21"/>
    </row>
    <row r="87" spans="1:8" ht="13.5" customHeight="1" thickBot="1">
      <c r="A87" s="137" t="s">
        <v>991</v>
      </c>
      <c r="B87" s="468"/>
      <c r="C87" s="400" t="s">
        <v>579</v>
      </c>
      <c r="D87" s="192">
        <v>3250</v>
      </c>
      <c r="E87" s="587">
        <v>3250</v>
      </c>
      <c r="F87" s="588">
        <v>3250</v>
      </c>
      <c r="H87" s="21"/>
    </row>
    <row r="88" spans="1:8" ht="47.25" customHeight="1" hidden="1">
      <c r="A88" s="473" t="s">
        <v>317</v>
      </c>
      <c r="B88" s="463"/>
      <c r="C88" s="467" t="s">
        <v>322</v>
      </c>
      <c r="D88" s="191">
        <v>0</v>
      </c>
      <c r="E88" s="360">
        <v>0</v>
      </c>
      <c r="F88" s="361">
        <v>0</v>
      </c>
      <c r="H88" s="21"/>
    </row>
    <row r="89" spans="1:8" ht="24.75" customHeight="1" hidden="1" thickBot="1">
      <c r="A89" s="327" t="s">
        <v>375</v>
      </c>
      <c r="B89" s="328"/>
      <c r="C89" s="141" t="s">
        <v>364</v>
      </c>
      <c r="D89" s="192">
        <v>0</v>
      </c>
      <c r="E89" s="587">
        <v>0</v>
      </c>
      <c r="F89" s="588">
        <v>0</v>
      </c>
      <c r="H89" s="21"/>
    </row>
    <row r="90" spans="1:8" ht="14.25" customHeight="1" thickBot="1">
      <c r="A90" s="731" t="s">
        <v>304</v>
      </c>
      <c r="B90" s="732"/>
      <c r="C90" s="93"/>
      <c r="D90" s="561">
        <f>D91+D97</f>
        <v>1808.5</v>
      </c>
      <c r="E90" s="122">
        <f>E91+E97</f>
        <v>19502.699999999997</v>
      </c>
      <c r="F90" s="122">
        <f>F91+F97</f>
        <v>9796.53</v>
      </c>
      <c r="H90" s="21"/>
    </row>
    <row r="91" spans="1:8" ht="12.75">
      <c r="A91" s="377" t="s">
        <v>305</v>
      </c>
      <c r="B91" s="107" t="s">
        <v>306</v>
      </c>
      <c r="C91" s="107" t="s">
        <v>24</v>
      </c>
      <c r="D91" s="373">
        <f>D92+D93+D94+D95+D96</f>
        <v>1808.5</v>
      </c>
      <c r="E91" s="397">
        <f>E92+E93+E94+E95+E96</f>
        <v>16830.6</v>
      </c>
      <c r="F91" s="397">
        <f>F92+F93+F94+F95+F96</f>
        <v>9302.5</v>
      </c>
      <c r="H91" s="21"/>
    </row>
    <row r="92" spans="1:8" ht="12.75">
      <c r="A92" s="560" t="s">
        <v>992</v>
      </c>
      <c r="B92" s="559"/>
      <c r="C92" s="574" t="s">
        <v>553</v>
      </c>
      <c r="D92" s="399">
        <v>1000</v>
      </c>
      <c r="E92" s="362">
        <v>1000</v>
      </c>
      <c r="F92" s="362">
        <v>0</v>
      </c>
      <c r="H92" s="21"/>
    </row>
    <row r="93" spans="1:8" ht="36" customHeight="1">
      <c r="A93" s="166" t="s">
        <v>993</v>
      </c>
      <c r="B93" s="556"/>
      <c r="C93" s="437" t="s">
        <v>858</v>
      </c>
      <c r="D93" s="557">
        <v>644.5</v>
      </c>
      <c r="E93" s="390">
        <v>1200.5</v>
      </c>
      <c r="F93" s="390">
        <v>1183.96</v>
      </c>
      <c r="G93" s="142"/>
      <c r="H93" s="21"/>
    </row>
    <row r="94" spans="1:8" ht="14.25" customHeight="1">
      <c r="A94" s="519" t="s">
        <v>994</v>
      </c>
      <c r="B94" s="29"/>
      <c r="C94" s="437" t="s">
        <v>667</v>
      </c>
      <c r="D94" s="399">
        <v>0</v>
      </c>
      <c r="E94" s="362">
        <v>14466.1</v>
      </c>
      <c r="F94" s="362">
        <v>7982.29</v>
      </c>
      <c r="G94" s="142"/>
      <c r="H94" s="21"/>
    </row>
    <row r="95" spans="1:8" ht="12.75" customHeight="1" hidden="1">
      <c r="A95" s="131" t="s">
        <v>482</v>
      </c>
      <c r="B95" s="29"/>
      <c r="C95" s="134" t="s">
        <v>470</v>
      </c>
      <c r="D95" s="398">
        <v>0</v>
      </c>
      <c r="E95" s="374">
        <v>0</v>
      </c>
      <c r="F95" s="374">
        <v>0</v>
      </c>
      <c r="H95" s="21"/>
    </row>
    <row r="96" spans="1:8" ht="13.5" customHeight="1">
      <c r="A96" s="166" t="s">
        <v>995</v>
      </c>
      <c r="B96" s="375"/>
      <c r="C96" s="376" t="s">
        <v>471</v>
      </c>
      <c r="D96" s="399">
        <v>164</v>
      </c>
      <c r="E96" s="362">
        <v>164</v>
      </c>
      <c r="F96" s="362">
        <v>136.25</v>
      </c>
      <c r="H96" s="21"/>
    </row>
    <row r="97" spans="1:8" ht="12.75">
      <c r="A97" s="434"/>
      <c r="B97" s="112" t="s">
        <v>200</v>
      </c>
      <c r="C97" s="113" t="s">
        <v>24</v>
      </c>
      <c r="D97" s="447">
        <f>D98+D99+D100</f>
        <v>0</v>
      </c>
      <c r="E97" s="368">
        <f>E98+E99+E100</f>
        <v>2672.1</v>
      </c>
      <c r="F97" s="368">
        <f>F98+F99+F100</f>
        <v>494.03</v>
      </c>
      <c r="H97" s="21"/>
    </row>
    <row r="98" spans="1:8" ht="23.25" customHeight="1" hidden="1">
      <c r="A98" s="136" t="s">
        <v>483</v>
      </c>
      <c r="B98" s="464"/>
      <c r="C98" s="460" t="s">
        <v>425</v>
      </c>
      <c r="D98" s="447">
        <v>0</v>
      </c>
      <c r="E98" s="368">
        <v>0</v>
      </c>
      <c r="F98" s="368">
        <v>0</v>
      </c>
      <c r="H98" s="21"/>
    </row>
    <row r="99" spans="1:8" ht="23.25" customHeight="1">
      <c r="A99" s="131" t="s">
        <v>996</v>
      </c>
      <c r="B99" s="464"/>
      <c r="C99" s="134" t="s">
        <v>859</v>
      </c>
      <c r="D99" s="634">
        <v>0</v>
      </c>
      <c r="E99" s="481">
        <v>2178</v>
      </c>
      <c r="F99" s="481">
        <v>0</v>
      </c>
      <c r="H99" s="21"/>
    </row>
    <row r="100" spans="1:8" ht="24.75" customHeight="1" thickBot="1">
      <c r="A100" s="459" t="s">
        <v>997</v>
      </c>
      <c r="B100" s="448"/>
      <c r="C100" s="660" t="s">
        <v>671</v>
      </c>
      <c r="D100" s="665">
        <v>0</v>
      </c>
      <c r="E100" s="484">
        <v>494.1</v>
      </c>
      <c r="F100" s="484">
        <v>494.03</v>
      </c>
      <c r="H100" s="21"/>
    </row>
    <row r="101" spans="1:8" ht="14.25" customHeight="1" thickBot="1">
      <c r="A101" s="731" t="s">
        <v>307</v>
      </c>
      <c r="B101" s="732"/>
      <c r="C101" s="93"/>
      <c r="D101" s="561">
        <f>D102+D107</f>
        <v>1530</v>
      </c>
      <c r="E101" s="561">
        <f>E102+E107</f>
        <v>70104.7</v>
      </c>
      <c r="F101" s="122">
        <f>F102+F107</f>
        <v>37339.439999999995</v>
      </c>
      <c r="H101" s="21"/>
    </row>
    <row r="102" spans="1:8" ht="12.75">
      <c r="A102" s="204" t="s">
        <v>125</v>
      </c>
      <c r="B102" s="106" t="s">
        <v>200</v>
      </c>
      <c r="C102" s="107" t="s">
        <v>24</v>
      </c>
      <c r="D102" s="373">
        <f>D103+D104+D105+D106</f>
        <v>1000</v>
      </c>
      <c r="E102" s="432">
        <f>E103+E104+E105+E106</f>
        <v>69544.7</v>
      </c>
      <c r="F102" s="397">
        <f>F103+F104+F105+F106</f>
        <v>36934.7</v>
      </c>
      <c r="H102" s="21"/>
    </row>
    <row r="103" spans="1:8" ht="21" customHeight="1" hidden="1">
      <c r="A103" s="151" t="s">
        <v>81</v>
      </c>
      <c r="B103" s="148"/>
      <c r="C103" s="81" t="s">
        <v>259</v>
      </c>
      <c r="D103" s="562">
        <v>0</v>
      </c>
      <c r="E103" s="606">
        <v>0</v>
      </c>
      <c r="F103" s="564">
        <v>0</v>
      </c>
      <c r="H103" s="21"/>
    </row>
    <row r="104" spans="1:8" ht="21.75" customHeight="1">
      <c r="A104" s="152" t="s">
        <v>998</v>
      </c>
      <c r="B104" s="133"/>
      <c r="C104" s="156" t="s">
        <v>860</v>
      </c>
      <c r="D104" s="462">
        <v>500</v>
      </c>
      <c r="E104" s="394">
        <v>69044.7</v>
      </c>
      <c r="F104" s="362">
        <v>36627.31</v>
      </c>
      <c r="H104" s="21"/>
    </row>
    <row r="105" spans="1:8" ht="14.25" customHeight="1" hidden="1">
      <c r="A105" s="152" t="s">
        <v>534</v>
      </c>
      <c r="B105" s="133"/>
      <c r="C105" s="156" t="s">
        <v>337</v>
      </c>
      <c r="D105" s="462"/>
      <c r="E105" s="394"/>
      <c r="F105" s="362"/>
      <c r="H105" s="21"/>
    </row>
    <row r="106" spans="1:8" ht="22.5" customHeight="1">
      <c r="A106" s="152" t="s">
        <v>999</v>
      </c>
      <c r="B106" s="153"/>
      <c r="C106" s="81" t="s">
        <v>437</v>
      </c>
      <c r="D106" s="462">
        <v>500</v>
      </c>
      <c r="E106" s="607">
        <v>500</v>
      </c>
      <c r="F106" s="565">
        <v>307.39</v>
      </c>
      <c r="H106" s="21"/>
    </row>
    <row r="107" spans="1:8" ht="12" customHeight="1">
      <c r="A107" s="154" t="s">
        <v>126</v>
      </c>
      <c r="B107" s="112" t="s">
        <v>23</v>
      </c>
      <c r="C107" s="124" t="s">
        <v>24</v>
      </c>
      <c r="D107" s="367">
        <f>D108+D109+D110</f>
        <v>530</v>
      </c>
      <c r="E107" s="605">
        <f>E108+E109+E110</f>
        <v>560</v>
      </c>
      <c r="F107" s="368">
        <f>F108+F109+F110</f>
        <v>404.74</v>
      </c>
      <c r="H107" s="21"/>
    </row>
    <row r="108" spans="1:8" ht="45" customHeight="1">
      <c r="A108" s="155" t="s">
        <v>1000</v>
      </c>
      <c r="B108" s="28"/>
      <c r="C108" s="156" t="s">
        <v>861</v>
      </c>
      <c r="D108" s="462">
        <v>430</v>
      </c>
      <c r="E108" s="394">
        <v>430</v>
      </c>
      <c r="F108" s="362">
        <v>324.96</v>
      </c>
      <c r="H108" s="21"/>
    </row>
    <row r="109" spans="1:8" ht="27.75" customHeight="1" hidden="1">
      <c r="A109" s="152">
        <v>848</v>
      </c>
      <c r="B109" s="145"/>
      <c r="C109" s="157" t="s">
        <v>127</v>
      </c>
      <c r="D109" s="462"/>
      <c r="E109" s="394"/>
      <c r="F109" s="362"/>
      <c r="H109" s="21"/>
    </row>
    <row r="110" spans="1:8" ht="11.25" customHeight="1" thickBot="1">
      <c r="A110" s="493" t="s">
        <v>1001</v>
      </c>
      <c r="B110" s="494"/>
      <c r="C110" s="495" t="s">
        <v>862</v>
      </c>
      <c r="D110" s="563">
        <v>100</v>
      </c>
      <c r="E110" s="433">
        <v>130</v>
      </c>
      <c r="F110" s="363">
        <v>79.78</v>
      </c>
      <c r="H110" s="21"/>
    </row>
    <row r="111" spans="1:8" ht="17.25" customHeight="1">
      <c r="A111" s="492"/>
      <c r="B111" s="15"/>
      <c r="C111" s="158"/>
      <c r="D111" s="142"/>
      <c r="E111" s="142"/>
      <c r="F111" s="142"/>
      <c r="H111" s="21"/>
    </row>
    <row r="112" spans="1:8" ht="17.25" customHeight="1">
      <c r="A112" s="492"/>
      <c r="B112" s="15"/>
      <c r="C112" s="158"/>
      <c r="D112" s="142"/>
      <c r="E112" s="142"/>
      <c r="F112" s="142"/>
      <c r="H112" s="21"/>
    </row>
    <row r="113" spans="1:8" ht="14.25" customHeight="1" thickBot="1">
      <c r="A113" s="159"/>
      <c r="B113" s="126"/>
      <c r="C113" s="126"/>
      <c r="D113" s="101"/>
      <c r="E113" s="101"/>
      <c r="F113" s="101" t="s">
        <v>18</v>
      </c>
      <c r="H113" s="21"/>
    </row>
    <row r="114" spans="1:8" ht="40.5" customHeight="1" thickBot="1">
      <c r="A114" s="102" t="s">
        <v>19</v>
      </c>
      <c r="B114" s="149" t="s">
        <v>20</v>
      </c>
      <c r="C114" s="102" t="s">
        <v>21</v>
      </c>
      <c r="D114" s="201" t="s">
        <v>573</v>
      </c>
      <c r="E114" s="201" t="s">
        <v>574</v>
      </c>
      <c r="F114" s="201" t="s">
        <v>246</v>
      </c>
      <c r="H114" s="21"/>
    </row>
    <row r="115" spans="1:8" ht="13.5" customHeight="1" thickBot="1">
      <c r="A115" s="718" t="s">
        <v>187</v>
      </c>
      <c r="B115" s="719"/>
      <c r="C115" s="139"/>
      <c r="D115" s="122">
        <f>D116+D118+D159</f>
        <v>200501.8</v>
      </c>
      <c r="E115" s="160">
        <f>E116+E118+E159</f>
        <v>217077.59999999998</v>
      </c>
      <c r="F115" s="160">
        <f>F116+F118+F159</f>
        <v>190931.99000000002</v>
      </c>
      <c r="H115" s="21"/>
    </row>
    <row r="116" spans="1:8" ht="12.75">
      <c r="A116" s="161" t="s">
        <v>188</v>
      </c>
      <c r="B116" s="107" t="s">
        <v>23</v>
      </c>
      <c r="C116" s="107" t="s">
        <v>24</v>
      </c>
      <c r="D116" s="140">
        <f>D117</f>
        <v>16240</v>
      </c>
      <c r="E116" s="140">
        <f>E117</f>
        <v>16240</v>
      </c>
      <c r="F116" s="140">
        <f>F117</f>
        <v>15830.64</v>
      </c>
      <c r="H116" s="21"/>
    </row>
    <row r="117" spans="1:8" ht="17.25" customHeight="1">
      <c r="A117" s="162" t="s">
        <v>1002</v>
      </c>
      <c r="B117" s="2"/>
      <c r="C117" s="569" t="s">
        <v>563</v>
      </c>
      <c r="D117" s="193">
        <v>16240</v>
      </c>
      <c r="E117" s="193">
        <v>16240</v>
      </c>
      <c r="F117" s="193">
        <v>15830.64</v>
      </c>
      <c r="H117" s="21"/>
    </row>
    <row r="118" spans="1:8" ht="12.75">
      <c r="A118" s="163" t="s">
        <v>146</v>
      </c>
      <c r="B118" s="164" t="s">
        <v>23</v>
      </c>
      <c r="C118" s="113" t="s">
        <v>24</v>
      </c>
      <c r="D118" s="119">
        <f>D119+D120+D121+D122+D123+D124+D125+D126+D127+D128+D129+D130+D131+D132+D133+D134+D135+D136+D137+D144+D145+D146+D147+D148+D149+D150+D151+D152+D153+D154</f>
        <v>179261.8</v>
      </c>
      <c r="E118" s="119">
        <f>E119+E120+E121+E122+E123+E124+E125+E126+E127+E128+E129+E130+E131+E132+E133+E134+E135+E136+E137+E144+E145+E146+E147+E148+E149+E150+E151+E152+E153+E154</f>
        <v>195152.3</v>
      </c>
      <c r="F118" s="119">
        <f>F119+F120+F121+F122+F123+F124+F125+F126+F127+F128+F129+F130+F131+F132+F133+F134+F135+F136+F137+F144+F145+F146+F147+F148+F149+F150+F151+F152+F153+F154</f>
        <v>170843.02000000002</v>
      </c>
      <c r="H118" s="21"/>
    </row>
    <row r="119" spans="1:8" ht="24" customHeight="1">
      <c r="A119" s="136" t="s">
        <v>1003</v>
      </c>
      <c r="B119" s="148"/>
      <c r="C119" s="81" t="s">
        <v>863</v>
      </c>
      <c r="D119" s="193">
        <v>5300</v>
      </c>
      <c r="E119" s="193">
        <v>5360</v>
      </c>
      <c r="F119" s="193">
        <v>3551.98</v>
      </c>
      <c r="H119" s="21"/>
    </row>
    <row r="120" spans="1:8" ht="24.75" customHeight="1">
      <c r="A120" s="131" t="s">
        <v>1004</v>
      </c>
      <c r="B120" s="133"/>
      <c r="C120" s="81" t="s">
        <v>864</v>
      </c>
      <c r="D120" s="193">
        <v>130</v>
      </c>
      <c r="E120" s="193">
        <v>137.7</v>
      </c>
      <c r="F120" s="193">
        <v>99.4</v>
      </c>
      <c r="H120" s="21"/>
    </row>
    <row r="121" spans="1:8" ht="22.5" customHeight="1">
      <c r="A121" s="131" t="s">
        <v>1005</v>
      </c>
      <c r="B121" s="133"/>
      <c r="C121" s="81" t="s">
        <v>865</v>
      </c>
      <c r="D121" s="193">
        <v>130</v>
      </c>
      <c r="E121" s="193">
        <v>210</v>
      </c>
      <c r="F121" s="193">
        <v>140.63</v>
      </c>
      <c r="H121" s="21"/>
    </row>
    <row r="122" spans="1:8" ht="24" customHeight="1">
      <c r="A122" s="131" t="s">
        <v>1006</v>
      </c>
      <c r="B122" s="133"/>
      <c r="C122" s="81" t="s">
        <v>866</v>
      </c>
      <c r="D122" s="193">
        <v>130</v>
      </c>
      <c r="E122" s="193">
        <v>130</v>
      </c>
      <c r="F122" s="193">
        <v>91.56</v>
      </c>
      <c r="H122" s="21"/>
    </row>
    <row r="123" spans="1:8" ht="24" customHeight="1">
      <c r="A123" s="131" t="s">
        <v>1007</v>
      </c>
      <c r="B123" s="133"/>
      <c r="C123" s="134" t="s">
        <v>672</v>
      </c>
      <c r="D123" s="193">
        <v>230</v>
      </c>
      <c r="E123" s="193">
        <v>230</v>
      </c>
      <c r="F123" s="193">
        <v>140.01</v>
      </c>
      <c r="H123" s="21"/>
    </row>
    <row r="124" spans="1:8" ht="23.25" customHeight="1">
      <c r="A124" s="131" t="s">
        <v>1008</v>
      </c>
      <c r="B124" s="133"/>
      <c r="C124" s="81" t="s">
        <v>736</v>
      </c>
      <c r="D124" s="193">
        <v>0</v>
      </c>
      <c r="E124" s="193">
        <v>3683.7</v>
      </c>
      <c r="F124" s="193">
        <v>3207.43</v>
      </c>
      <c r="H124" s="21"/>
    </row>
    <row r="125" spans="1:8" ht="24.75" customHeight="1">
      <c r="A125" s="131" t="s">
        <v>1009</v>
      </c>
      <c r="B125" s="133"/>
      <c r="C125" s="81" t="s">
        <v>607</v>
      </c>
      <c r="D125" s="193">
        <v>2256.5</v>
      </c>
      <c r="E125" s="193">
        <v>2261.5</v>
      </c>
      <c r="F125" s="193">
        <v>63.8</v>
      </c>
      <c r="H125" s="21"/>
    </row>
    <row r="126" spans="1:8" ht="36" customHeight="1">
      <c r="A126" s="131" t="s">
        <v>1009</v>
      </c>
      <c r="B126" s="133"/>
      <c r="C126" s="81" t="s">
        <v>410</v>
      </c>
      <c r="D126" s="193">
        <v>1000</v>
      </c>
      <c r="E126" s="193">
        <v>1596.7</v>
      </c>
      <c r="F126" s="193">
        <v>244.54</v>
      </c>
      <c r="H126" s="21"/>
    </row>
    <row r="127" spans="1:8" ht="12.75" customHeight="1">
      <c r="A127" s="131" t="s">
        <v>1002</v>
      </c>
      <c r="B127" s="133"/>
      <c r="C127" s="81" t="s">
        <v>411</v>
      </c>
      <c r="D127" s="193">
        <v>135400</v>
      </c>
      <c r="E127" s="193">
        <v>136562.8</v>
      </c>
      <c r="F127" s="193">
        <v>128314.6</v>
      </c>
      <c r="H127" s="21"/>
    </row>
    <row r="128" spans="1:8" ht="21" customHeight="1">
      <c r="A128" s="131" t="s">
        <v>1010</v>
      </c>
      <c r="B128" s="133"/>
      <c r="C128" s="81" t="s">
        <v>673</v>
      </c>
      <c r="D128" s="193">
        <v>0</v>
      </c>
      <c r="E128" s="193">
        <v>342.1</v>
      </c>
      <c r="F128" s="193">
        <v>307.11</v>
      </c>
      <c r="H128" s="21"/>
    </row>
    <row r="129" spans="1:8" ht="21" customHeight="1">
      <c r="A129" s="131" t="s">
        <v>682</v>
      </c>
      <c r="B129" s="133"/>
      <c r="C129" s="81" t="s">
        <v>674</v>
      </c>
      <c r="D129" s="193">
        <v>0</v>
      </c>
      <c r="E129" s="193">
        <v>2138.8</v>
      </c>
      <c r="F129" s="193">
        <v>1671.77</v>
      </c>
      <c r="H129" s="21"/>
    </row>
    <row r="130" spans="1:8" ht="23.25" customHeight="1">
      <c r="A130" s="131" t="s">
        <v>1011</v>
      </c>
      <c r="B130" s="133"/>
      <c r="C130" s="81" t="s">
        <v>675</v>
      </c>
      <c r="D130" s="193">
        <v>0</v>
      </c>
      <c r="E130" s="193">
        <v>944.3</v>
      </c>
      <c r="F130" s="193">
        <v>144.05</v>
      </c>
      <c r="H130" s="21"/>
    </row>
    <row r="131" spans="1:8" ht="33.75" customHeight="1">
      <c r="A131" s="131" t="s">
        <v>1012</v>
      </c>
      <c r="B131" s="133"/>
      <c r="C131" s="81" t="s">
        <v>867</v>
      </c>
      <c r="D131" s="193">
        <v>3786.8</v>
      </c>
      <c r="E131" s="193">
        <v>5467.2</v>
      </c>
      <c r="F131" s="193">
        <v>3343.39</v>
      </c>
      <c r="H131" s="21"/>
    </row>
    <row r="132" spans="1:8" ht="23.25" customHeight="1">
      <c r="A132" s="131" t="s">
        <v>1012</v>
      </c>
      <c r="B132" s="133"/>
      <c r="C132" s="81" t="s">
        <v>877</v>
      </c>
      <c r="D132" s="193">
        <v>1770.2</v>
      </c>
      <c r="E132" s="193">
        <v>1930.2</v>
      </c>
      <c r="F132" s="193">
        <v>1545.64</v>
      </c>
      <c r="H132" s="21"/>
    </row>
    <row r="133" spans="1:8" ht="35.25" customHeight="1" hidden="1">
      <c r="A133" s="131" t="s">
        <v>0</v>
      </c>
      <c r="B133" s="133"/>
      <c r="C133" s="81" t="s">
        <v>314</v>
      </c>
      <c r="D133" s="193"/>
      <c r="E133" s="193"/>
      <c r="F133" s="193"/>
      <c r="H133" s="21"/>
    </row>
    <row r="134" spans="1:8" ht="24" customHeight="1" hidden="1">
      <c r="A134" s="519" t="s">
        <v>530</v>
      </c>
      <c r="B134" s="133"/>
      <c r="C134" s="81" t="s">
        <v>472</v>
      </c>
      <c r="D134" s="193">
        <v>0</v>
      </c>
      <c r="E134" s="193">
        <v>0</v>
      </c>
      <c r="F134" s="193">
        <v>0</v>
      </c>
      <c r="H134" s="21"/>
    </row>
    <row r="135" spans="1:8" ht="24" customHeight="1">
      <c r="A135" s="131" t="s">
        <v>1013</v>
      </c>
      <c r="B135" s="133"/>
      <c r="C135" s="81" t="s">
        <v>338</v>
      </c>
      <c r="D135" s="193">
        <v>148</v>
      </c>
      <c r="E135" s="193">
        <v>148</v>
      </c>
      <c r="F135" s="193">
        <v>29.73</v>
      </c>
      <c r="H135" s="21"/>
    </row>
    <row r="136" spans="1:8" ht="24" customHeight="1" hidden="1">
      <c r="A136" s="131" t="s">
        <v>90</v>
      </c>
      <c r="B136" s="133"/>
      <c r="C136" s="111" t="s">
        <v>91</v>
      </c>
      <c r="D136" s="194"/>
      <c r="E136" s="194"/>
      <c r="F136" s="194"/>
      <c r="H136" s="21"/>
    </row>
    <row r="137" spans="1:8" ht="35.25" customHeight="1" thickBot="1">
      <c r="A137" s="137" t="s">
        <v>1014</v>
      </c>
      <c r="B137" s="138"/>
      <c r="C137" s="141" t="s">
        <v>565</v>
      </c>
      <c r="D137" s="192">
        <v>1610</v>
      </c>
      <c r="E137" s="192">
        <v>1791.9</v>
      </c>
      <c r="F137" s="192">
        <v>1081.31</v>
      </c>
      <c r="H137" s="21"/>
    </row>
    <row r="138" spans="1:8" s="15" customFormat="1" ht="16.5" customHeight="1">
      <c r="A138" s="717"/>
      <c r="B138" s="717"/>
      <c r="C138" s="127"/>
      <c r="D138" s="142"/>
      <c r="E138" s="142"/>
      <c r="F138" s="142"/>
      <c r="H138" s="23"/>
    </row>
    <row r="139" spans="1:8" s="15" customFormat="1" ht="16.5" customHeight="1">
      <c r="A139" s="45"/>
      <c r="B139" s="45"/>
      <c r="C139" s="127"/>
      <c r="D139" s="142"/>
      <c r="E139" s="142"/>
      <c r="F139" s="142"/>
      <c r="H139" s="23"/>
    </row>
    <row r="140" spans="1:8" s="15" customFormat="1" ht="16.5" customHeight="1">
      <c r="A140" s="45"/>
      <c r="B140" s="45"/>
      <c r="C140" s="127"/>
      <c r="D140" s="142"/>
      <c r="E140" s="142"/>
      <c r="F140" s="142"/>
      <c r="H140" s="23"/>
    </row>
    <row r="141" spans="1:8" s="15" customFormat="1" ht="16.5" customHeight="1">
      <c r="A141" s="45"/>
      <c r="B141" s="45"/>
      <c r="C141" s="127"/>
      <c r="D141" s="142"/>
      <c r="E141" s="142"/>
      <c r="F141" s="142"/>
      <c r="H141" s="23"/>
    </row>
    <row r="142" spans="1:8" ht="18" customHeight="1" thickBot="1">
      <c r="A142" s="125"/>
      <c r="B142" s="126"/>
      <c r="C142" s="127"/>
      <c r="D142" s="101"/>
      <c r="E142" s="101"/>
      <c r="F142" s="101" t="s">
        <v>18</v>
      </c>
      <c r="H142" s="21"/>
    </row>
    <row r="143" spans="1:8" ht="47.25" customHeight="1" thickBot="1">
      <c r="A143" s="102" t="s">
        <v>19</v>
      </c>
      <c r="B143" s="165" t="s">
        <v>20</v>
      </c>
      <c r="C143" s="102" t="s">
        <v>21</v>
      </c>
      <c r="D143" s="201" t="s">
        <v>573</v>
      </c>
      <c r="E143" s="201" t="s">
        <v>574</v>
      </c>
      <c r="F143" s="201" t="s">
        <v>246</v>
      </c>
      <c r="H143" s="21"/>
    </row>
    <row r="144" spans="1:8" ht="17.25" customHeight="1" hidden="1" thickBot="1">
      <c r="A144" s="401" t="s">
        <v>376</v>
      </c>
      <c r="B144" s="396" t="s">
        <v>23</v>
      </c>
      <c r="C144" s="424" t="s">
        <v>365</v>
      </c>
      <c r="D144" s="359">
        <v>0</v>
      </c>
      <c r="E144" s="359">
        <v>0</v>
      </c>
      <c r="F144" s="359">
        <v>0</v>
      </c>
      <c r="H144" s="21"/>
    </row>
    <row r="145" spans="1:8" ht="45" customHeight="1">
      <c r="A145" s="469" t="s">
        <v>1015</v>
      </c>
      <c r="B145" s="470"/>
      <c r="C145" s="471" t="s">
        <v>744</v>
      </c>
      <c r="D145" s="402">
        <v>4048</v>
      </c>
      <c r="E145" s="402">
        <v>4048</v>
      </c>
      <c r="F145" s="402">
        <v>2596.68</v>
      </c>
      <c r="H145" s="21"/>
    </row>
    <row r="146" spans="1:8" ht="51" customHeight="1">
      <c r="A146" s="131" t="s">
        <v>1016</v>
      </c>
      <c r="B146" s="116"/>
      <c r="C146" s="274" t="s">
        <v>532</v>
      </c>
      <c r="D146" s="193">
        <v>1000</v>
      </c>
      <c r="E146" s="193">
        <v>1000</v>
      </c>
      <c r="F146" s="193">
        <v>753</v>
      </c>
      <c r="H146" s="21"/>
    </row>
    <row r="147" spans="1:8" ht="25.5" customHeight="1">
      <c r="A147" s="109" t="s">
        <v>1017</v>
      </c>
      <c r="B147" s="116"/>
      <c r="C147" s="81" t="s">
        <v>737</v>
      </c>
      <c r="D147" s="193">
        <v>275.3</v>
      </c>
      <c r="E147" s="193">
        <v>275.3</v>
      </c>
      <c r="F147" s="193">
        <v>9.38</v>
      </c>
      <c r="H147" s="21"/>
    </row>
    <row r="148" spans="1:8" ht="36.75" customHeight="1">
      <c r="A148" s="109" t="s">
        <v>1018</v>
      </c>
      <c r="B148" s="116"/>
      <c r="C148" s="81" t="s">
        <v>608</v>
      </c>
      <c r="D148" s="193">
        <v>69</v>
      </c>
      <c r="E148" s="193">
        <v>69</v>
      </c>
      <c r="F148" s="193">
        <v>59.33</v>
      </c>
      <c r="H148" s="21"/>
    </row>
    <row r="149" spans="1:8" ht="57" customHeight="1">
      <c r="A149" s="109" t="s">
        <v>1019</v>
      </c>
      <c r="B149" s="116"/>
      <c r="C149" s="81" t="s">
        <v>366</v>
      </c>
      <c r="D149" s="193">
        <v>12000</v>
      </c>
      <c r="E149" s="193">
        <v>11401.6</v>
      </c>
      <c r="F149" s="193">
        <v>9663.5</v>
      </c>
      <c r="H149" s="21"/>
    </row>
    <row r="150" spans="1:8" ht="33.75" customHeight="1">
      <c r="A150" s="167" t="s">
        <v>1020</v>
      </c>
      <c r="B150" s="168"/>
      <c r="C150" s="81" t="s">
        <v>676</v>
      </c>
      <c r="D150" s="193">
        <v>4040</v>
      </c>
      <c r="E150" s="193">
        <v>8279.2</v>
      </c>
      <c r="F150" s="193">
        <v>7380.67</v>
      </c>
      <c r="H150" s="21"/>
    </row>
    <row r="151" spans="1:8" ht="45" customHeight="1">
      <c r="A151" s="166" t="s">
        <v>1021</v>
      </c>
      <c r="B151" s="116"/>
      <c r="C151" s="81" t="s">
        <v>566</v>
      </c>
      <c r="D151" s="193">
        <v>5797</v>
      </c>
      <c r="E151" s="193">
        <v>7010.3</v>
      </c>
      <c r="F151" s="193">
        <v>6281.45</v>
      </c>
      <c r="H151" s="21"/>
    </row>
    <row r="152" spans="1:8" ht="21" customHeight="1">
      <c r="A152" s="109" t="s">
        <v>1022</v>
      </c>
      <c r="B152" s="116"/>
      <c r="C152" s="81" t="s">
        <v>868</v>
      </c>
      <c r="D152" s="193">
        <v>120</v>
      </c>
      <c r="E152" s="193">
        <v>120</v>
      </c>
      <c r="F152" s="193">
        <v>108.75</v>
      </c>
      <c r="H152" s="21"/>
    </row>
    <row r="153" spans="1:8" ht="12.75" customHeight="1">
      <c r="A153" s="131" t="s">
        <v>1023</v>
      </c>
      <c r="B153" s="126"/>
      <c r="C153" s="134" t="s">
        <v>567</v>
      </c>
      <c r="D153" s="558">
        <v>8</v>
      </c>
      <c r="E153" s="193">
        <v>8</v>
      </c>
      <c r="F153" s="193">
        <v>7.79</v>
      </c>
      <c r="H153" s="21"/>
    </row>
    <row r="154" spans="1:8" ht="33" customHeight="1" thickBot="1">
      <c r="A154" s="137" t="s">
        <v>1024</v>
      </c>
      <c r="B154" s="585"/>
      <c r="C154" s="400" t="s">
        <v>869</v>
      </c>
      <c r="D154" s="586">
        <v>13</v>
      </c>
      <c r="E154" s="586">
        <v>6</v>
      </c>
      <c r="F154" s="586">
        <v>5.52</v>
      </c>
      <c r="H154" s="21"/>
    </row>
    <row r="155" spans="1:8" ht="33" customHeight="1">
      <c r="A155" s="125"/>
      <c r="B155" s="126"/>
      <c r="C155" s="127"/>
      <c r="D155" s="142"/>
      <c r="E155" s="142"/>
      <c r="F155" s="142"/>
      <c r="H155" s="21"/>
    </row>
    <row r="156" spans="1:8" ht="33" customHeight="1">
      <c r="A156" s="125"/>
      <c r="B156" s="126"/>
      <c r="C156" s="127"/>
      <c r="D156" s="142"/>
      <c r="E156" s="142"/>
      <c r="F156" s="142"/>
      <c r="H156" s="21"/>
    </row>
    <row r="157" spans="1:8" ht="22.5" customHeight="1" thickBot="1">
      <c r="A157" s="125"/>
      <c r="B157" s="126"/>
      <c r="C157" s="127"/>
      <c r="D157" s="101"/>
      <c r="E157" s="101"/>
      <c r="F157" s="101" t="s">
        <v>18</v>
      </c>
      <c r="H157" s="21"/>
    </row>
    <row r="158" spans="1:8" ht="31.5" thickBot="1">
      <c r="A158" s="102" t="s">
        <v>19</v>
      </c>
      <c r="B158" s="103" t="s">
        <v>20</v>
      </c>
      <c r="C158" s="637" t="s">
        <v>21</v>
      </c>
      <c r="D158" s="603" t="s">
        <v>573</v>
      </c>
      <c r="E158" s="201" t="s">
        <v>574</v>
      </c>
      <c r="F158" s="636" t="s">
        <v>246</v>
      </c>
      <c r="H158" s="21"/>
    </row>
    <row r="159" spans="1:8" ht="13.5" thickBot="1">
      <c r="A159" s="129" t="s">
        <v>82</v>
      </c>
      <c r="B159" s="106" t="s">
        <v>200</v>
      </c>
      <c r="C159" s="389" t="s">
        <v>24</v>
      </c>
      <c r="D159" s="638">
        <f>D160+D161+D162</f>
        <v>5000</v>
      </c>
      <c r="E159" s="633">
        <f>E160+E161+E162</f>
        <v>5685.3</v>
      </c>
      <c r="F159" s="639">
        <f>F160+F161+F162</f>
        <v>4258.33</v>
      </c>
      <c r="H159" s="21"/>
    </row>
    <row r="160" spans="1:8" ht="25.5" customHeight="1">
      <c r="A160" s="109" t="s">
        <v>1025</v>
      </c>
      <c r="B160" s="169"/>
      <c r="C160" s="134" t="s">
        <v>870</v>
      </c>
      <c r="D160" s="360">
        <v>2000</v>
      </c>
      <c r="E160" s="361">
        <v>786.7</v>
      </c>
      <c r="F160" s="191">
        <v>752.12</v>
      </c>
      <c r="H160" s="21"/>
    </row>
    <row r="161" spans="1:8" ht="22.5" customHeight="1">
      <c r="A161" s="109" t="s">
        <v>1026</v>
      </c>
      <c r="B161" s="641"/>
      <c r="C161" s="156" t="s">
        <v>738</v>
      </c>
      <c r="D161" s="604">
        <v>0</v>
      </c>
      <c r="E161" s="362">
        <v>750</v>
      </c>
      <c r="F161" s="193">
        <v>706.96</v>
      </c>
      <c r="H161" s="21"/>
    </row>
    <row r="162" spans="1:8" ht="38.25" customHeight="1" thickBot="1">
      <c r="A162" s="109" t="s">
        <v>1027</v>
      </c>
      <c r="B162" s="435"/>
      <c r="C162" s="400" t="s">
        <v>871</v>
      </c>
      <c r="D162" s="635">
        <v>3000</v>
      </c>
      <c r="E162" s="363">
        <v>4148.6</v>
      </c>
      <c r="F162" s="326">
        <v>2799.25</v>
      </c>
      <c r="H162" s="21"/>
    </row>
    <row r="163" spans="1:8" ht="12.75" customHeight="1" thickBot="1">
      <c r="A163" s="718" t="s">
        <v>83</v>
      </c>
      <c r="B163" s="719"/>
      <c r="C163" s="139"/>
      <c r="D163" s="122">
        <f>D164+D174</f>
        <v>9233.4</v>
      </c>
      <c r="E163" s="122">
        <f>E164+E174</f>
        <v>1700</v>
      </c>
      <c r="F163" s="122">
        <f>F164+F174</f>
        <v>2228.97</v>
      </c>
      <c r="H163" s="21"/>
    </row>
    <row r="164" spans="1:8" ht="12.75">
      <c r="A164" s="528"/>
      <c r="B164" s="130" t="s">
        <v>23</v>
      </c>
      <c r="C164" s="130" t="s">
        <v>24</v>
      </c>
      <c r="D164" s="140">
        <f>D165+D166+D167+D168+D169+D170+D171+D172</f>
        <v>9233.4</v>
      </c>
      <c r="E164" s="140">
        <f>E165+E166+E167+E168+E169+E170+E171+E172</f>
        <v>1614.8</v>
      </c>
      <c r="F164" s="140">
        <f>F165+F166+F167+F168+F169+F170+F171+F172</f>
        <v>2143.72</v>
      </c>
      <c r="H164" s="21"/>
    </row>
    <row r="165" spans="1:8" ht="24.75" customHeight="1">
      <c r="A165" s="150" t="s">
        <v>1028</v>
      </c>
      <c r="B165" s="6"/>
      <c r="C165" s="134" t="s">
        <v>427</v>
      </c>
      <c r="D165" s="193">
        <v>2</v>
      </c>
      <c r="E165" s="193">
        <v>2</v>
      </c>
      <c r="F165" s="193">
        <v>0.7</v>
      </c>
      <c r="H165" s="21"/>
    </row>
    <row r="166" spans="1:8" ht="24.75" customHeight="1">
      <c r="A166" s="150" t="s">
        <v>1029</v>
      </c>
      <c r="B166" s="395"/>
      <c r="C166" s="134" t="s">
        <v>872</v>
      </c>
      <c r="D166" s="194">
        <v>50</v>
      </c>
      <c r="E166" s="194">
        <v>50</v>
      </c>
      <c r="F166" s="194">
        <v>-18.21</v>
      </c>
      <c r="H166" s="21"/>
    </row>
    <row r="167" spans="1:8" ht="33.75" customHeight="1">
      <c r="A167" s="150" t="s">
        <v>1030</v>
      </c>
      <c r="B167" s="395"/>
      <c r="C167" s="134" t="s">
        <v>739</v>
      </c>
      <c r="D167" s="194">
        <v>0</v>
      </c>
      <c r="E167" s="194">
        <v>1126.5</v>
      </c>
      <c r="F167" s="194">
        <v>1126.53</v>
      </c>
      <c r="H167" s="21"/>
    </row>
    <row r="168" spans="1:8" ht="15.75" customHeight="1">
      <c r="A168" s="150" t="s">
        <v>438</v>
      </c>
      <c r="B168" s="395"/>
      <c r="C168" s="134" t="s">
        <v>426</v>
      </c>
      <c r="D168" s="194">
        <v>0</v>
      </c>
      <c r="E168" s="194">
        <v>0</v>
      </c>
      <c r="F168" s="194">
        <v>660.49</v>
      </c>
      <c r="H168" s="21"/>
    </row>
    <row r="169" spans="1:8" ht="15.75" customHeight="1">
      <c r="A169" s="150" t="s">
        <v>1031</v>
      </c>
      <c r="B169" s="395"/>
      <c r="C169" s="632" t="s">
        <v>718</v>
      </c>
      <c r="D169" s="194">
        <v>0</v>
      </c>
      <c r="E169" s="194">
        <v>374.2</v>
      </c>
      <c r="F169" s="194">
        <v>374.21</v>
      </c>
      <c r="H169" s="21"/>
    </row>
    <row r="170" spans="1:8" ht="15.75" customHeight="1">
      <c r="A170" s="663" t="s">
        <v>1032</v>
      </c>
      <c r="B170" s="3"/>
      <c r="C170" s="134" t="s">
        <v>1</v>
      </c>
      <c r="D170" s="193">
        <v>9181.4</v>
      </c>
      <c r="E170" s="193">
        <v>62.1</v>
      </c>
      <c r="F170" s="193">
        <v>0</v>
      </c>
      <c r="H170" s="21"/>
    </row>
    <row r="171" spans="1:8" ht="24" customHeight="1" hidden="1">
      <c r="A171" s="403" t="s">
        <v>377</v>
      </c>
      <c r="B171" s="15"/>
      <c r="C171" s="472" t="s">
        <v>379</v>
      </c>
      <c r="D171" s="191">
        <v>0</v>
      </c>
      <c r="E171" s="191">
        <v>0</v>
      </c>
      <c r="F171" s="191">
        <v>0</v>
      </c>
      <c r="H171" s="21"/>
    </row>
    <row r="172" spans="1:8" ht="23.25" customHeight="1" hidden="1" thickBot="1">
      <c r="A172" s="403" t="s">
        <v>378</v>
      </c>
      <c r="B172" s="15"/>
      <c r="C172" s="632" t="s">
        <v>367</v>
      </c>
      <c r="D172" s="326">
        <v>0</v>
      </c>
      <c r="E172" s="326">
        <v>0</v>
      </c>
      <c r="F172" s="326">
        <v>0</v>
      </c>
      <c r="H172" s="21"/>
    </row>
    <row r="173" spans="1:8" ht="16.5" customHeight="1">
      <c r="A173" s="664"/>
      <c r="B173" s="113" t="s">
        <v>200</v>
      </c>
      <c r="C173" s="113" t="s">
        <v>24</v>
      </c>
      <c r="D173" s="640">
        <f>D174</f>
        <v>0</v>
      </c>
      <c r="E173" s="640">
        <f>E174</f>
        <v>85.2</v>
      </c>
      <c r="F173" s="640">
        <f>F174</f>
        <v>85.25</v>
      </c>
      <c r="H173" s="21"/>
    </row>
    <row r="174" spans="1:8" ht="16.5" customHeight="1" thickBot="1">
      <c r="A174" s="150" t="s">
        <v>1033</v>
      </c>
      <c r="B174" s="661"/>
      <c r="C174" s="662" t="s">
        <v>1039</v>
      </c>
      <c r="D174" s="326">
        <v>0</v>
      </c>
      <c r="E174" s="326">
        <v>85.2</v>
      </c>
      <c r="F174" s="326">
        <v>85.25</v>
      </c>
      <c r="H174" s="21"/>
    </row>
    <row r="175" spans="1:8" ht="21.75" customHeight="1" thickBot="1">
      <c r="A175" s="720" t="s">
        <v>2</v>
      </c>
      <c r="B175" s="721"/>
      <c r="C175" s="92"/>
      <c r="D175" s="230">
        <f>D176+D177</f>
        <v>408862.10000000003</v>
      </c>
      <c r="E175" s="230">
        <f>E176+E177</f>
        <v>727916.6</v>
      </c>
      <c r="F175" s="230">
        <f>F176+F177</f>
        <v>546595.14</v>
      </c>
      <c r="H175" s="21"/>
    </row>
    <row r="176" spans="1:8" ht="15.75" thickBot="1">
      <c r="A176" s="170" t="s">
        <v>124</v>
      </c>
      <c r="B176" s="171" t="s">
        <v>23</v>
      </c>
      <c r="C176" s="172"/>
      <c r="D176" s="299">
        <f>D4+D12+D21+D32+D56+D78+D91+D107+D116+D118+D164</f>
        <v>378372.2</v>
      </c>
      <c r="E176" s="580">
        <f>E4+E12+E21+E32+E56+E78+E91+E107+E116+E118+E164</f>
        <v>506808.89999999997</v>
      </c>
      <c r="F176" s="300">
        <f>F4+F12+F21+F32+F56+F78+F91+F107+F116+F118+F164</f>
        <v>441910.18</v>
      </c>
      <c r="G176" s="21"/>
      <c r="H176" s="21"/>
    </row>
    <row r="177" spans="1:8" ht="15.75" thickBot="1">
      <c r="A177" s="173"/>
      <c r="B177" s="174" t="s">
        <v>200</v>
      </c>
      <c r="C177" s="175"/>
      <c r="D177" s="299">
        <f>D8+D17+D28+D45+D74+D97+D102+D159+D174</f>
        <v>30489.9</v>
      </c>
      <c r="E177" s="299">
        <f>E8+E17+E28+E45+E74+E97+E102+E159+E174</f>
        <v>221107.7</v>
      </c>
      <c r="F177" s="230">
        <f>F8+F17+F28+F45+F74+F97+F102+F159+F174</f>
        <v>104684.95999999999</v>
      </c>
      <c r="G177" s="21"/>
      <c r="H177" s="21"/>
    </row>
    <row r="178" spans="1:8" ht="35.25" customHeight="1" thickBot="1">
      <c r="A178" s="298" t="s">
        <v>3</v>
      </c>
      <c r="B178" s="301"/>
      <c r="C178" s="302"/>
      <c r="D178" s="404">
        <v>0</v>
      </c>
      <c r="E178" s="405">
        <v>0</v>
      </c>
      <c r="F178" s="405">
        <v>0</v>
      </c>
      <c r="G178" s="21"/>
      <c r="H178" s="21"/>
    </row>
    <row r="179" spans="1:8" ht="26.25" customHeight="1" thickBot="1">
      <c r="A179" s="722" t="s">
        <v>4</v>
      </c>
      <c r="B179" s="723"/>
      <c r="C179" s="92"/>
      <c r="D179" s="404">
        <f>D176+D177+D178</f>
        <v>408862.10000000003</v>
      </c>
      <c r="E179" s="404">
        <f>E176+E177+E178</f>
        <v>727916.6</v>
      </c>
      <c r="F179" s="404">
        <f>F176+F177+F178</f>
        <v>546595.14</v>
      </c>
      <c r="G179" s="21"/>
      <c r="H179" s="21"/>
    </row>
    <row r="180" spans="1:8" ht="12.75" customHeight="1">
      <c r="A180" s="724"/>
      <c r="B180" s="724"/>
      <c r="C180" s="176"/>
      <c r="D180" s="177"/>
      <c r="E180" s="177"/>
      <c r="F180" s="177"/>
      <c r="H180" s="21"/>
    </row>
    <row r="181" spans="1:8" ht="14.25" customHeight="1">
      <c r="A181" s="717"/>
      <c r="B181" s="717"/>
      <c r="C181" s="23"/>
      <c r="D181" s="177"/>
      <c r="E181" s="177"/>
      <c r="F181" s="177"/>
      <c r="H181" s="21"/>
    </row>
    <row r="182" spans="1:8" ht="12.75">
      <c r="A182" s="22"/>
      <c r="B182" s="22"/>
      <c r="C182" s="23"/>
      <c r="D182" s="177"/>
      <c r="E182" s="177"/>
      <c r="F182" s="177"/>
      <c r="H182" s="21"/>
    </row>
    <row r="183" spans="1:6" ht="12.75">
      <c r="A183" s="15"/>
      <c r="B183" s="15"/>
      <c r="C183" s="23"/>
      <c r="D183" s="610"/>
      <c r="E183" s="177"/>
      <c r="F183" s="177"/>
    </row>
    <row r="184" spans="1:6" ht="12.75">
      <c r="A184" s="15"/>
      <c r="B184" s="15"/>
      <c r="C184" s="23"/>
      <c r="D184" s="177"/>
      <c r="E184" s="644"/>
      <c r="F184" s="177"/>
    </row>
    <row r="185" spans="1:6" ht="12" customHeight="1">
      <c r="A185" s="15"/>
      <c r="B185" s="15"/>
      <c r="C185" s="23"/>
      <c r="D185" s="177"/>
      <c r="E185" s="177"/>
      <c r="F185" s="177"/>
    </row>
    <row r="186" spans="1:6" ht="13.5" customHeight="1">
      <c r="A186" s="15"/>
      <c r="B186" s="15"/>
      <c r="C186" s="23"/>
      <c r="D186" s="177"/>
      <c r="E186" s="177"/>
      <c r="F186" s="177"/>
    </row>
    <row r="187" spans="1:6" ht="12.75">
      <c r="A187" s="15"/>
      <c r="B187" s="15"/>
      <c r="C187" s="23"/>
      <c r="D187" s="177"/>
      <c r="E187" s="177"/>
      <c r="F187" s="177"/>
    </row>
    <row r="188" spans="4:6" ht="12.75">
      <c r="D188" s="177"/>
      <c r="E188" s="177"/>
      <c r="F188" s="177"/>
    </row>
    <row r="189" spans="4:6" ht="12.75">
      <c r="D189" s="177"/>
      <c r="E189" s="177"/>
      <c r="F189" s="177"/>
    </row>
    <row r="190" spans="4:6" ht="12.75">
      <c r="D190" s="177"/>
      <c r="E190" s="177"/>
      <c r="F190" s="177"/>
    </row>
    <row r="191" spans="4:6" ht="12.75">
      <c r="D191" s="177"/>
      <c r="E191" s="177"/>
      <c r="F191" s="177"/>
    </row>
    <row r="192" spans="4:6" ht="12.75">
      <c r="D192" s="177"/>
      <c r="E192" s="177"/>
      <c r="F192" s="177"/>
    </row>
    <row r="193" spans="4:6" ht="12.75">
      <c r="D193" s="177"/>
      <c r="E193" s="177"/>
      <c r="F193" s="177"/>
    </row>
    <row r="194" spans="4:6" ht="12.75">
      <c r="D194" s="177"/>
      <c r="E194" s="177"/>
      <c r="F194" s="177"/>
    </row>
    <row r="195" spans="4:6" ht="12.75">
      <c r="D195" s="177"/>
      <c r="E195" s="177"/>
      <c r="F195" s="177"/>
    </row>
    <row r="196" spans="4:6" ht="12.75">
      <c r="D196" s="177"/>
      <c r="E196" s="177"/>
      <c r="F196" s="177"/>
    </row>
    <row r="197" spans="4:6" ht="12.75">
      <c r="D197" s="177"/>
      <c r="E197" s="177"/>
      <c r="F197" s="177"/>
    </row>
    <row r="198" spans="4:6" ht="12.75">
      <c r="D198" s="177"/>
      <c r="E198" s="177"/>
      <c r="F198" s="177"/>
    </row>
    <row r="199" spans="4:6" ht="12.75">
      <c r="D199" s="177"/>
      <c r="E199" s="177"/>
      <c r="F199" s="177"/>
    </row>
    <row r="200" spans="4:6" ht="12.75">
      <c r="D200" s="177"/>
      <c r="E200" s="177"/>
      <c r="F200" s="177"/>
    </row>
    <row r="201" spans="4:6" ht="12.75">
      <c r="D201" s="177"/>
      <c r="E201" s="177"/>
      <c r="F201" s="177"/>
    </row>
    <row r="202" spans="4:6" ht="12.75">
      <c r="D202" s="177"/>
      <c r="E202" s="177"/>
      <c r="F202" s="177"/>
    </row>
    <row r="203" spans="4:6" ht="12.75">
      <c r="D203" s="177"/>
      <c r="E203" s="177"/>
      <c r="F203" s="177"/>
    </row>
    <row r="204" spans="4:6" ht="12.75">
      <c r="D204" s="177"/>
      <c r="E204" s="177"/>
      <c r="F204" s="177"/>
    </row>
    <row r="205" spans="4:6" ht="12.75">
      <c r="D205" s="177"/>
      <c r="E205" s="177"/>
      <c r="F205" s="177"/>
    </row>
    <row r="206" spans="4:6" ht="12.75">
      <c r="D206" s="177"/>
      <c r="E206" s="177"/>
      <c r="F206" s="177"/>
    </row>
    <row r="207" spans="4:6" ht="12.75">
      <c r="D207" s="177"/>
      <c r="E207" s="177"/>
      <c r="F207" s="177"/>
    </row>
    <row r="208" spans="4:6" ht="12.75">
      <c r="D208" s="177"/>
      <c r="E208" s="177"/>
      <c r="F208" s="177"/>
    </row>
    <row r="209" spans="4:6" ht="12.75">
      <c r="D209" s="177"/>
      <c r="E209" s="177"/>
      <c r="F209" s="177"/>
    </row>
    <row r="210" spans="4:6" ht="12.75">
      <c r="D210" s="177"/>
      <c r="E210" s="177"/>
      <c r="F210" s="177"/>
    </row>
    <row r="211" spans="1:6" ht="12.75">
      <c r="A211" s="177"/>
      <c r="B211" s="177"/>
      <c r="C211" s="177"/>
      <c r="D211" s="177"/>
      <c r="E211" s="177"/>
      <c r="F211" s="177"/>
    </row>
    <row r="212" spans="1:6" ht="12.75">
      <c r="A212" s="177"/>
      <c r="B212" s="177"/>
      <c r="C212" s="177"/>
      <c r="D212" s="177"/>
      <c r="E212" s="177"/>
      <c r="F212" s="177"/>
    </row>
    <row r="213" spans="1:6" ht="12.75">
      <c r="A213" s="177"/>
      <c r="B213" s="177"/>
      <c r="C213" s="177"/>
      <c r="D213" s="177"/>
      <c r="E213" s="177"/>
      <c r="F213" s="177"/>
    </row>
    <row r="214" spans="1:6" ht="12.75">
      <c r="A214" s="177"/>
      <c r="B214" s="177"/>
      <c r="C214" s="177"/>
      <c r="D214" s="177"/>
      <c r="E214" s="177"/>
      <c r="F214" s="177"/>
    </row>
    <row r="215" spans="1:6" ht="12.75">
      <c r="A215" s="177"/>
      <c r="B215" s="177"/>
      <c r="C215" s="177"/>
      <c r="D215" s="177"/>
      <c r="E215" s="177"/>
      <c r="F215" s="177"/>
    </row>
    <row r="216" spans="1:6" ht="12.75">
      <c r="A216" s="177"/>
      <c r="B216" s="177"/>
      <c r="C216" s="177"/>
      <c r="D216" s="177"/>
      <c r="E216" s="177"/>
      <c r="F216" s="177"/>
    </row>
    <row r="217" spans="1:6" ht="12.75">
      <c r="A217" s="177"/>
      <c r="B217" s="177"/>
      <c r="C217" s="177"/>
      <c r="D217" s="177"/>
      <c r="E217" s="177"/>
      <c r="F217" s="177"/>
    </row>
    <row r="218" spans="1:6" ht="12.75">
      <c r="A218" s="177"/>
      <c r="B218" s="177"/>
      <c r="C218" s="177"/>
      <c r="D218" s="177"/>
      <c r="E218" s="177"/>
      <c r="F218" s="177"/>
    </row>
    <row r="219" spans="1:6" ht="12.75">
      <c r="A219" s="177"/>
      <c r="B219" s="177"/>
      <c r="C219" s="177"/>
      <c r="D219" s="177"/>
      <c r="E219" s="177"/>
      <c r="F219" s="177"/>
    </row>
    <row r="220" spans="1:6" ht="12.75">
      <c r="A220" s="177"/>
      <c r="B220" s="177"/>
      <c r="C220" s="177"/>
      <c r="D220" s="177"/>
      <c r="E220" s="177"/>
      <c r="F220" s="177"/>
    </row>
    <row r="221" spans="1:6" ht="12.75">
      <c r="A221" s="177"/>
      <c r="B221" s="177"/>
      <c r="C221" s="177"/>
      <c r="D221" s="177"/>
      <c r="E221" s="177"/>
      <c r="F221" s="177"/>
    </row>
    <row r="222" spans="1:6" ht="12.75">
      <c r="A222" s="177"/>
      <c r="B222" s="177"/>
      <c r="C222" s="177"/>
      <c r="D222" s="177"/>
      <c r="E222" s="177"/>
      <c r="F222" s="177"/>
    </row>
    <row r="223" spans="1:6" ht="12.75">
      <c r="A223" s="177"/>
      <c r="B223" s="177"/>
      <c r="C223" s="177"/>
      <c r="D223" s="177"/>
      <c r="E223" s="177"/>
      <c r="F223" s="177"/>
    </row>
    <row r="224" spans="1:6" ht="12.75">
      <c r="A224" s="177"/>
      <c r="B224" s="177"/>
      <c r="C224" s="177"/>
      <c r="D224" s="177"/>
      <c r="E224" s="177"/>
      <c r="F224" s="177"/>
    </row>
    <row r="225" spans="1:6" ht="12.75">
      <c r="A225" s="177"/>
      <c r="B225" s="177"/>
      <c r="C225" s="177"/>
      <c r="D225" s="177"/>
      <c r="E225" s="177"/>
      <c r="F225" s="177"/>
    </row>
    <row r="226" spans="1:6" ht="12.75">
      <c r="A226" s="177"/>
      <c r="B226" s="177"/>
      <c r="C226" s="177"/>
      <c r="D226" s="177"/>
      <c r="E226" s="177"/>
      <c r="F226" s="177"/>
    </row>
    <row r="227" spans="1:6" ht="12.75">
      <c r="A227" s="177"/>
      <c r="B227" s="177"/>
      <c r="C227" s="177"/>
      <c r="D227" s="177"/>
      <c r="E227" s="177"/>
      <c r="F227" s="177"/>
    </row>
    <row r="228" spans="1:6" ht="12.75">
      <c r="A228" s="177"/>
      <c r="B228" s="177"/>
      <c r="C228" s="177"/>
      <c r="D228" s="177"/>
      <c r="E228" s="177"/>
      <c r="F228" s="177"/>
    </row>
    <row r="229" spans="1:6" ht="12.75">
      <c r="A229" s="177"/>
      <c r="B229" s="177"/>
      <c r="C229" s="177"/>
      <c r="D229" s="177"/>
      <c r="E229" s="177"/>
      <c r="F229" s="177"/>
    </row>
    <row r="230" spans="1:6" ht="12.75">
      <c r="A230" s="177"/>
      <c r="B230" s="177"/>
      <c r="C230" s="177"/>
      <c r="D230" s="177"/>
      <c r="E230" s="177"/>
      <c r="F230" s="177"/>
    </row>
    <row r="231" spans="1:6" ht="12.75">
      <c r="A231" s="177"/>
      <c r="B231" s="177"/>
      <c r="C231" s="177"/>
      <c r="D231" s="177"/>
      <c r="E231" s="177"/>
      <c r="F231" s="177"/>
    </row>
    <row r="232" spans="1:6" ht="12.75">
      <c r="A232" s="177"/>
      <c r="B232" s="177"/>
      <c r="C232" s="177"/>
      <c r="D232" s="177"/>
      <c r="E232" s="177"/>
      <c r="F232" s="177"/>
    </row>
    <row r="233" spans="1:6" ht="12.75">
      <c r="A233" s="177"/>
      <c r="B233" s="177"/>
      <c r="C233" s="177"/>
      <c r="D233" s="176"/>
      <c r="E233" s="176"/>
      <c r="F233" s="176"/>
    </row>
    <row r="234" spans="1:6" ht="12.75">
      <c r="A234" s="177"/>
      <c r="B234" s="177"/>
      <c r="C234" s="177"/>
      <c r="D234" s="176"/>
      <c r="E234" s="176"/>
      <c r="F234" s="176"/>
    </row>
    <row r="235" spans="1:6" ht="12.75">
      <c r="A235" s="177"/>
      <c r="B235" s="177"/>
      <c r="C235" s="177"/>
      <c r="D235" s="176"/>
      <c r="E235" s="176"/>
      <c r="F235" s="176"/>
    </row>
    <row r="236" spans="1:6" ht="12.75">
      <c r="A236" s="177"/>
      <c r="B236" s="177"/>
      <c r="C236" s="177"/>
      <c r="D236" s="176"/>
      <c r="E236" s="176"/>
      <c r="F236" s="176"/>
    </row>
    <row r="237" spans="1:6" ht="12.75">
      <c r="A237" s="177"/>
      <c r="B237" s="177"/>
      <c r="C237" s="177"/>
      <c r="D237" s="176"/>
      <c r="E237" s="176"/>
      <c r="F237" s="176"/>
    </row>
    <row r="238" spans="1:6" ht="12.75">
      <c r="A238" s="177"/>
      <c r="B238" s="177"/>
      <c r="C238" s="177"/>
      <c r="D238" s="176"/>
      <c r="E238" s="176"/>
      <c r="F238" s="176"/>
    </row>
    <row r="239" spans="1:6" ht="12.75">
      <c r="A239" s="177"/>
      <c r="B239" s="177"/>
      <c r="C239" s="177"/>
      <c r="D239" s="176"/>
      <c r="E239" s="176"/>
      <c r="F239" s="176"/>
    </row>
    <row r="240" spans="1:6" ht="12.75">
      <c r="A240" s="177"/>
      <c r="B240" s="177"/>
      <c r="C240" s="177"/>
      <c r="D240" s="176"/>
      <c r="E240" s="176"/>
      <c r="F240" s="176"/>
    </row>
    <row r="241" spans="1:6" ht="12.75">
      <c r="A241" s="177"/>
      <c r="B241" s="177"/>
      <c r="C241" s="177"/>
      <c r="D241" s="176"/>
      <c r="E241" s="176"/>
      <c r="F241" s="176"/>
    </row>
    <row r="242" spans="1:6" ht="12.75">
      <c r="A242" s="177"/>
      <c r="B242" s="177"/>
      <c r="C242" s="177"/>
      <c r="D242" s="176"/>
      <c r="E242" s="176"/>
      <c r="F242" s="176"/>
    </row>
    <row r="243" spans="1:6" ht="12.75">
      <c r="A243" s="177"/>
      <c r="B243" s="177"/>
      <c r="C243" s="177"/>
      <c r="D243" s="176"/>
      <c r="E243" s="176"/>
      <c r="F243" s="176"/>
    </row>
    <row r="244" spans="1:6" ht="12.75">
      <c r="A244" s="177"/>
      <c r="B244" s="177"/>
      <c r="C244" s="177"/>
      <c r="D244" s="176"/>
      <c r="E244" s="176"/>
      <c r="F244" s="176"/>
    </row>
    <row r="245" spans="1:6" ht="12.75">
      <c r="A245" s="177"/>
      <c r="B245" s="177"/>
      <c r="C245" s="177"/>
      <c r="D245" s="176"/>
      <c r="E245" s="176"/>
      <c r="F245" s="176"/>
    </row>
    <row r="246" spans="1:6" ht="12.75">
      <c r="A246" s="177"/>
      <c r="B246" s="177"/>
      <c r="C246" s="177"/>
      <c r="D246" s="176"/>
      <c r="E246" s="176"/>
      <c r="F246" s="176"/>
    </row>
    <row r="247" spans="1:3" ht="12.75">
      <c r="A247" s="177"/>
      <c r="B247" s="177"/>
      <c r="C247" s="177"/>
    </row>
    <row r="248" spans="1:3" ht="12.75">
      <c r="A248" s="177"/>
      <c r="B248" s="177"/>
      <c r="C248" s="177"/>
    </row>
    <row r="249" spans="1:3" ht="12.75">
      <c r="A249" s="177"/>
      <c r="B249" s="177"/>
      <c r="C249" s="177"/>
    </row>
    <row r="250" spans="1:3" ht="12.75">
      <c r="A250" s="177"/>
      <c r="B250" s="177"/>
      <c r="C250" s="177"/>
    </row>
    <row r="251" spans="1:3" ht="12.75">
      <c r="A251" s="177"/>
      <c r="B251" s="177"/>
      <c r="C251" s="177"/>
    </row>
    <row r="252" spans="1:3" ht="12.75">
      <c r="A252" s="177"/>
      <c r="B252" s="177"/>
      <c r="C252" s="177"/>
    </row>
    <row r="253" spans="1:3" ht="12.75">
      <c r="A253" s="177"/>
      <c r="B253" s="177"/>
      <c r="C253" s="177"/>
    </row>
    <row r="254" spans="1:3" ht="12.75">
      <c r="A254" s="177"/>
      <c r="B254" s="177"/>
      <c r="C254" s="177"/>
    </row>
    <row r="255" spans="1:3" ht="12.75">
      <c r="A255" s="177"/>
      <c r="B255" s="177"/>
      <c r="C255" s="177"/>
    </row>
    <row r="256" spans="1:3" ht="12.75">
      <c r="A256" s="177"/>
      <c r="B256" s="177"/>
      <c r="C256" s="177"/>
    </row>
    <row r="257" spans="1:3" ht="12.75">
      <c r="A257" s="177"/>
      <c r="B257" s="177"/>
      <c r="C257" s="177"/>
    </row>
    <row r="258" spans="1:3" ht="12.75">
      <c r="A258" s="177"/>
      <c r="B258" s="177"/>
      <c r="C258" s="177"/>
    </row>
    <row r="259" spans="1:3" ht="12.75">
      <c r="A259" s="177"/>
      <c r="B259" s="177"/>
      <c r="C259" s="177"/>
    </row>
    <row r="260" spans="1:3" ht="12.75">
      <c r="A260" s="177"/>
      <c r="B260" s="177"/>
      <c r="C260" s="177"/>
    </row>
    <row r="261" spans="1:3" ht="12.75">
      <c r="A261" s="177"/>
      <c r="B261" s="177"/>
      <c r="C261" s="177"/>
    </row>
    <row r="262" spans="1:3" ht="12.75">
      <c r="A262" s="177"/>
      <c r="B262" s="177"/>
      <c r="C262" s="177"/>
    </row>
    <row r="263" spans="1:3" ht="12.75">
      <c r="A263" s="177"/>
      <c r="B263" s="177"/>
      <c r="C263" s="177"/>
    </row>
    <row r="264" spans="1:3" ht="12.75">
      <c r="A264" s="177"/>
      <c r="B264" s="177"/>
      <c r="C264" s="177"/>
    </row>
    <row r="265" spans="1:3" ht="12.75">
      <c r="A265" s="177"/>
      <c r="B265" s="177"/>
      <c r="C265" s="177"/>
    </row>
    <row r="266" spans="1:3" ht="12.75">
      <c r="A266" s="177"/>
      <c r="B266" s="177"/>
      <c r="C266" s="177"/>
    </row>
    <row r="267" spans="1:3" ht="12.75">
      <c r="A267" s="177"/>
      <c r="B267" s="177"/>
      <c r="C267" s="177"/>
    </row>
    <row r="268" spans="1:3" ht="12.75">
      <c r="A268" s="177"/>
      <c r="B268" s="177"/>
      <c r="C268" s="177"/>
    </row>
    <row r="269" spans="1:3" ht="12.75">
      <c r="A269" s="177"/>
      <c r="B269" s="177"/>
      <c r="C269" s="177"/>
    </row>
    <row r="270" spans="1:3" ht="12.75">
      <c r="A270" s="177"/>
      <c r="B270" s="177"/>
      <c r="C270" s="177"/>
    </row>
    <row r="271" spans="1:3" ht="12.75">
      <c r="A271" s="177"/>
      <c r="B271" s="177"/>
      <c r="C271" s="177"/>
    </row>
    <row r="272" spans="1:3" ht="12.75">
      <c r="A272" s="177"/>
      <c r="B272" s="177"/>
      <c r="C272" s="177"/>
    </row>
    <row r="273" spans="1:3" ht="12.75">
      <c r="A273" s="177"/>
      <c r="B273" s="177"/>
      <c r="C273" s="177"/>
    </row>
    <row r="274" spans="1:3" ht="12.75">
      <c r="A274" s="177"/>
      <c r="B274" s="177"/>
      <c r="C274" s="177"/>
    </row>
    <row r="275" spans="1:3" ht="12.75">
      <c r="A275" s="177"/>
      <c r="B275" s="177"/>
      <c r="C275" s="177"/>
    </row>
    <row r="276" spans="1:3" ht="12.75">
      <c r="A276" s="177"/>
      <c r="B276" s="177"/>
      <c r="C276" s="177"/>
    </row>
    <row r="277" spans="1:3" ht="12.75">
      <c r="A277" s="177"/>
      <c r="B277" s="177"/>
      <c r="C277" s="177"/>
    </row>
    <row r="278" spans="1:3" ht="12.75">
      <c r="A278" s="177"/>
      <c r="B278" s="177"/>
      <c r="C278" s="177"/>
    </row>
    <row r="279" spans="1:3" ht="12.75">
      <c r="A279" s="177"/>
      <c r="B279" s="177"/>
      <c r="C279" s="177"/>
    </row>
    <row r="280" spans="1:3" ht="12.75">
      <c r="A280" s="177"/>
      <c r="B280" s="177"/>
      <c r="C280" s="177"/>
    </row>
    <row r="281" spans="1:3" ht="12.75">
      <c r="A281" s="177"/>
      <c r="B281" s="177"/>
      <c r="C281" s="177"/>
    </row>
    <row r="282" spans="1:3" ht="12.75">
      <c r="A282" s="177"/>
      <c r="B282" s="177"/>
      <c r="C282" s="177"/>
    </row>
    <row r="283" spans="1:3" ht="12.75">
      <c r="A283" s="177"/>
      <c r="B283" s="177"/>
      <c r="C283" s="177"/>
    </row>
    <row r="284" spans="1:3" ht="12.75">
      <c r="A284" s="177"/>
      <c r="B284" s="177"/>
      <c r="C284" s="177"/>
    </row>
    <row r="285" spans="1:3" ht="12.75">
      <c r="A285" s="177"/>
      <c r="B285" s="177"/>
      <c r="C285" s="177"/>
    </row>
    <row r="286" spans="1:3" ht="12.75">
      <c r="A286" s="177"/>
      <c r="B286" s="177"/>
      <c r="C286" s="177"/>
    </row>
    <row r="287" spans="1:3" ht="12.75">
      <c r="A287" s="177"/>
      <c r="B287" s="177"/>
      <c r="C287" s="177"/>
    </row>
    <row r="288" spans="1:3" ht="12.75">
      <c r="A288" s="177"/>
      <c r="B288" s="177"/>
      <c r="C288" s="177"/>
    </row>
    <row r="289" spans="1:3" ht="12.75">
      <c r="A289" s="177"/>
      <c r="B289" s="177"/>
      <c r="C289" s="177"/>
    </row>
    <row r="290" spans="1:3" ht="12.75">
      <c r="A290" s="177"/>
      <c r="B290" s="177"/>
      <c r="C290" s="177"/>
    </row>
    <row r="291" spans="1:3" ht="12.75">
      <c r="A291" s="177"/>
      <c r="B291" s="177"/>
      <c r="C291" s="177"/>
    </row>
    <row r="292" spans="1:3" ht="12.75">
      <c r="A292" s="177"/>
      <c r="B292" s="177"/>
      <c r="C292" s="177"/>
    </row>
    <row r="293" spans="1:3" ht="12.75">
      <c r="A293" s="177"/>
      <c r="B293" s="177"/>
      <c r="C293" s="177"/>
    </row>
    <row r="294" spans="1:3" ht="12.75">
      <c r="A294" s="177"/>
      <c r="B294" s="177"/>
      <c r="C294" s="177"/>
    </row>
    <row r="295" spans="1:3" ht="12.75">
      <c r="A295" s="177"/>
      <c r="B295" s="177"/>
      <c r="C295" s="177"/>
    </row>
    <row r="296" spans="1:3" ht="12.75">
      <c r="A296" s="177"/>
      <c r="B296" s="177"/>
      <c r="C296" s="177"/>
    </row>
    <row r="297" spans="1:3" ht="12.75">
      <c r="A297" s="177"/>
      <c r="B297" s="177"/>
      <c r="C297" s="177"/>
    </row>
    <row r="298" spans="1:3" ht="12.75">
      <c r="A298" s="177"/>
      <c r="B298" s="177"/>
      <c r="C298" s="177"/>
    </row>
    <row r="299" spans="1:3" ht="12.75">
      <c r="A299" s="177"/>
      <c r="B299" s="177"/>
      <c r="C299" s="177"/>
    </row>
    <row r="300" spans="1:3" ht="12.75">
      <c r="A300" s="177"/>
      <c r="B300" s="177"/>
      <c r="C300" s="177"/>
    </row>
    <row r="301" spans="1:3" ht="12.75">
      <c r="A301" s="177"/>
      <c r="B301" s="177"/>
      <c r="C301" s="177"/>
    </row>
    <row r="302" spans="1:3" ht="12.75">
      <c r="A302" s="177"/>
      <c r="B302" s="177"/>
      <c r="C302" s="177"/>
    </row>
    <row r="303" spans="1:3" ht="12.75">
      <c r="A303" s="177"/>
      <c r="B303" s="177"/>
      <c r="C303" s="177"/>
    </row>
    <row r="304" spans="1:3" ht="12.75">
      <c r="A304" s="177"/>
      <c r="B304" s="177"/>
      <c r="C304" s="177"/>
    </row>
    <row r="305" spans="1:3" ht="12.75">
      <c r="A305" s="177"/>
      <c r="B305" s="177"/>
      <c r="C305" s="177"/>
    </row>
    <row r="306" spans="1:3" ht="12.75">
      <c r="A306" s="177"/>
      <c r="B306" s="177"/>
      <c r="C306" s="177"/>
    </row>
    <row r="307" spans="1:3" ht="12.75">
      <c r="A307" s="177"/>
      <c r="B307" s="177"/>
      <c r="C307" s="177"/>
    </row>
    <row r="308" spans="1:3" ht="12.75">
      <c r="A308" s="177"/>
      <c r="B308" s="177"/>
      <c r="C308" s="177"/>
    </row>
    <row r="309" spans="1:3" ht="12.75">
      <c r="A309" s="177"/>
      <c r="B309" s="177"/>
      <c r="C309" s="177"/>
    </row>
    <row r="310" spans="1:3" ht="12.75">
      <c r="A310" s="177"/>
      <c r="B310" s="177"/>
      <c r="C310" s="177"/>
    </row>
    <row r="311" spans="1:3" ht="12.75">
      <c r="A311" s="177"/>
      <c r="B311" s="177"/>
      <c r="C311" s="177"/>
    </row>
    <row r="312" spans="1:3" ht="12.75">
      <c r="A312" s="177"/>
      <c r="B312" s="177"/>
      <c r="C312" s="177"/>
    </row>
    <row r="313" spans="1:3" ht="12.75">
      <c r="A313" s="177"/>
      <c r="B313" s="177"/>
      <c r="C313" s="177"/>
    </row>
    <row r="314" spans="1:3" ht="12.75">
      <c r="A314" s="177"/>
      <c r="B314" s="177"/>
      <c r="C314" s="177"/>
    </row>
    <row r="315" spans="1:3" ht="12.75">
      <c r="A315" s="177"/>
      <c r="B315" s="177"/>
      <c r="C315" s="177"/>
    </row>
    <row r="316" spans="1:3" ht="12.75">
      <c r="A316" s="177"/>
      <c r="B316" s="177"/>
      <c r="C316" s="177"/>
    </row>
    <row r="317" spans="1:3" ht="12.75">
      <c r="A317" s="177"/>
      <c r="B317" s="177"/>
      <c r="C317" s="177"/>
    </row>
    <row r="318" spans="1:3" ht="12.75">
      <c r="A318" s="177"/>
      <c r="B318" s="177"/>
      <c r="C318" s="177"/>
    </row>
    <row r="319" spans="1:3" ht="12.75">
      <c r="A319" s="177"/>
      <c r="B319" s="177"/>
      <c r="C319" s="177"/>
    </row>
    <row r="320" spans="1:3" ht="12.75">
      <c r="A320" s="177"/>
      <c r="B320" s="177"/>
      <c r="C320" s="177"/>
    </row>
    <row r="321" spans="1:3" ht="12.75">
      <c r="A321" s="177"/>
      <c r="B321" s="177"/>
      <c r="C321" s="177"/>
    </row>
    <row r="322" spans="1:3" ht="12.75">
      <c r="A322" s="177"/>
      <c r="B322" s="177"/>
      <c r="C322" s="177"/>
    </row>
    <row r="323" spans="1:3" ht="12.75">
      <c r="A323" s="177"/>
      <c r="B323" s="177"/>
      <c r="C323" s="177"/>
    </row>
    <row r="324" spans="1:3" ht="12.75">
      <c r="A324" s="177"/>
      <c r="B324" s="177"/>
      <c r="C324" s="177"/>
    </row>
    <row r="325" spans="1:3" ht="12.75">
      <c r="A325" s="177"/>
      <c r="B325" s="177"/>
      <c r="C325" s="177"/>
    </row>
    <row r="326" spans="1:3" ht="12.75">
      <c r="A326" s="177"/>
      <c r="B326" s="177"/>
      <c r="C326" s="177"/>
    </row>
    <row r="327" spans="1:3" ht="12.75">
      <c r="A327" s="177"/>
      <c r="B327" s="177"/>
      <c r="C327" s="177"/>
    </row>
    <row r="328" spans="1:3" ht="12.75">
      <c r="A328" s="177"/>
      <c r="B328" s="177"/>
      <c r="C328" s="177"/>
    </row>
    <row r="329" spans="1:3" ht="12.75">
      <c r="A329" s="177"/>
      <c r="B329" s="177"/>
      <c r="C329" s="177"/>
    </row>
    <row r="330" spans="1:3" ht="12.75">
      <c r="A330" s="177"/>
      <c r="B330" s="177"/>
      <c r="C330" s="177"/>
    </row>
    <row r="331" spans="1:3" ht="12.75">
      <c r="A331" s="177"/>
      <c r="B331" s="177"/>
      <c r="C331" s="177"/>
    </row>
    <row r="332" spans="1:3" ht="12.75">
      <c r="A332" s="177"/>
      <c r="B332" s="177"/>
      <c r="C332" s="177"/>
    </row>
    <row r="333" spans="1:3" ht="12.75">
      <c r="A333" s="177"/>
      <c r="B333" s="177"/>
      <c r="C333" s="177"/>
    </row>
    <row r="334" spans="1:3" ht="12.75">
      <c r="A334" s="177"/>
      <c r="B334" s="177"/>
      <c r="C334" s="177"/>
    </row>
    <row r="335" spans="1:3" ht="12.75">
      <c r="A335" s="177"/>
      <c r="B335" s="177"/>
      <c r="C335" s="177"/>
    </row>
    <row r="336" spans="1:3" ht="12.75">
      <c r="A336" s="177"/>
      <c r="B336" s="177"/>
      <c r="C336" s="177"/>
    </row>
    <row r="337" spans="1:3" ht="12.75">
      <c r="A337" s="177"/>
      <c r="B337" s="177"/>
      <c r="C337" s="177"/>
    </row>
    <row r="338" spans="1:3" ht="12.75">
      <c r="A338" s="177"/>
      <c r="B338" s="177"/>
      <c r="C338" s="177"/>
    </row>
    <row r="339" spans="1:3" ht="12.75">
      <c r="A339" s="177"/>
      <c r="B339" s="177"/>
      <c r="C339" s="177"/>
    </row>
    <row r="340" spans="1:3" ht="12.75">
      <c r="A340" s="177"/>
      <c r="B340" s="177"/>
      <c r="C340" s="177"/>
    </row>
    <row r="341" spans="1:3" ht="12.75">
      <c r="A341" s="177"/>
      <c r="B341" s="177"/>
      <c r="C341" s="177"/>
    </row>
    <row r="342" spans="1:3" ht="12.75">
      <c r="A342" s="177"/>
      <c r="B342" s="177"/>
      <c r="C342" s="177"/>
    </row>
    <row r="343" spans="1:3" ht="12.75">
      <c r="A343" s="177"/>
      <c r="B343" s="177"/>
      <c r="C343" s="177"/>
    </row>
    <row r="344" spans="1:3" ht="12.75">
      <c r="A344" s="177"/>
      <c r="B344" s="177"/>
      <c r="C344" s="177"/>
    </row>
    <row r="345" spans="1:3" ht="12.75">
      <c r="A345" s="177"/>
      <c r="B345" s="177"/>
      <c r="C345" s="177"/>
    </row>
    <row r="346" spans="1:3" ht="12.75">
      <c r="A346" s="177"/>
      <c r="B346" s="177"/>
      <c r="C346" s="177"/>
    </row>
    <row r="347" spans="1:3" ht="12.75">
      <c r="A347" s="177"/>
      <c r="B347" s="177"/>
      <c r="C347" s="177"/>
    </row>
    <row r="348" spans="1:3" ht="12.75">
      <c r="A348" s="177"/>
      <c r="B348" s="177"/>
      <c r="C348" s="177"/>
    </row>
    <row r="349" spans="1:3" ht="12.75">
      <c r="A349" s="177"/>
      <c r="B349" s="177"/>
      <c r="C349" s="177"/>
    </row>
    <row r="350" spans="1:3" ht="12.75">
      <c r="A350" s="177"/>
      <c r="B350" s="177"/>
      <c r="C350" s="177"/>
    </row>
    <row r="351" spans="1:3" ht="12.75">
      <c r="A351" s="177"/>
      <c r="B351" s="177"/>
      <c r="C351" s="177"/>
    </row>
    <row r="352" spans="1:3" ht="12.75">
      <c r="A352" s="177"/>
      <c r="B352" s="177"/>
      <c r="C352" s="177"/>
    </row>
    <row r="353" spans="1:3" ht="12.75">
      <c r="A353" s="177"/>
      <c r="B353" s="177"/>
      <c r="C353" s="177"/>
    </row>
    <row r="354" spans="1:3" ht="12.75">
      <c r="A354" s="177"/>
      <c r="B354" s="177"/>
      <c r="C354" s="177"/>
    </row>
    <row r="355" spans="1:3" ht="12.75">
      <c r="A355" s="177"/>
      <c r="B355" s="177"/>
      <c r="C355" s="177"/>
    </row>
    <row r="356" spans="1:3" ht="12.75">
      <c r="A356" s="177"/>
      <c r="B356" s="177"/>
      <c r="C356" s="177"/>
    </row>
    <row r="357" spans="1:3" ht="12.75">
      <c r="A357" s="177"/>
      <c r="B357" s="177"/>
      <c r="C357" s="177"/>
    </row>
    <row r="358" spans="1:3" ht="12.75">
      <c r="A358" s="177"/>
      <c r="B358" s="177"/>
      <c r="C358" s="177"/>
    </row>
    <row r="359" spans="1:3" ht="12.75">
      <c r="A359" s="177"/>
      <c r="B359" s="177"/>
      <c r="C359" s="177"/>
    </row>
    <row r="360" spans="1:3" ht="12.75">
      <c r="A360" s="177"/>
      <c r="B360" s="177"/>
      <c r="C360" s="177"/>
    </row>
    <row r="361" spans="1:3" ht="12.75">
      <c r="A361" s="177"/>
      <c r="B361" s="177"/>
      <c r="C361" s="177"/>
    </row>
    <row r="362" spans="1:3" ht="12.75">
      <c r="A362" s="177"/>
      <c r="B362" s="177"/>
      <c r="C362" s="177"/>
    </row>
    <row r="363" spans="1:3" ht="12.75">
      <c r="A363" s="177"/>
      <c r="B363" s="177"/>
      <c r="C363" s="177"/>
    </row>
    <row r="364" spans="1:3" ht="12.75">
      <c r="A364" s="177"/>
      <c r="B364" s="177"/>
      <c r="C364" s="177"/>
    </row>
    <row r="365" spans="1:3" ht="12.75">
      <c r="A365" s="177"/>
      <c r="B365" s="177"/>
      <c r="C365" s="177"/>
    </row>
    <row r="366" spans="1:3" ht="12.75">
      <c r="A366" s="177"/>
      <c r="B366" s="177"/>
      <c r="C366" s="177"/>
    </row>
    <row r="367" spans="1:3" ht="12.75">
      <c r="A367" s="177"/>
      <c r="B367" s="177"/>
      <c r="C367" s="177"/>
    </row>
    <row r="368" spans="1:3" ht="12.75">
      <c r="A368" s="177"/>
      <c r="B368" s="177"/>
      <c r="C368" s="177"/>
    </row>
    <row r="369" spans="1:3" ht="12.75">
      <c r="A369" s="177"/>
      <c r="B369" s="177"/>
      <c r="C369" s="177"/>
    </row>
    <row r="370" spans="1:3" ht="12.75">
      <c r="A370" s="177"/>
      <c r="B370" s="177"/>
      <c r="C370" s="177"/>
    </row>
    <row r="371" spans="1:3" ht="12.75">
      <c r="A371" s="177"/>
      <c r="B371" s="177"/>
      <c r="C371" s="177"/>
    </row>
    <row r="372" spans="1:3" ht="12.75">
      <c r="A372" s="177"/>
      <c r="B372" s="177"/>
      <c r="C372" s="177"/>
    </row>
    <row r="373" spans="1:3" ht="12.75">
      <c r="A373" s="177"/>
      <c r="B373" s="177"/>
      <c r="C373" s="177"/>
    </row>
    <row r="374" spans="1:3" ht="12.75">
      <c r="A374" s="177"/>
      <c r="B374" s="177"/>
      <c r="C374" s="177"/>
    </row>
    <row r="375" spans="1:3" ht="12.75">
      <c r="A375" s="177"/>
      <c r="B375" s="177"/>
      <c r="C375" s="177"/>
    </row>
    <row r="376" spans="1:3" ht="12.75">
      <c r="A376" s="177"/>
      <c r="B376" s="177"/>
      <c r="C376" s="177"/>
    </row>
    <row r="377" spans="1:3" ht="12.75">
      <c r="A377" s="177"/>
      <c r="B377" s="177"/>
      <c r="C377" s="177"/>
    </row>
    <row r="378" spans="1:3" ht="12.75">
      <c r="A378" s="177"/>
      <c r="B378" s="177"/>
      <c r="C378" s="177"/>
    </row>
    <row r="379" spans="1:3" ht="12.75">
      <c r="A379" s="177"/>
      <c r="B379" s="177"/>
      <c r="C379" s="177"/>
    </row>
    <row r="380" spans="1:3" ht="12.75">
      <c r="A380" s="177"/>
      <c r="B380" s="177"/>
      <c r="C380" s="177"/>
    </row>
    <row r="381" spans="1:3" ht="12.75">
      <c r="A381" s="177"/>
      <c r="B381" s="177"/>
      <c r="C381" s="177"/>
    </row>
    <row r="382" spans="1:3" ht="12.75">
      <c r="A382" s="177"/>
      <c r="B382" s="177"/>
      <c r="C382" s="177"/>
    </row>
    <row r="383" spans="1:3" ht="12.75">
      <c r="A383" s="177"/>
      <c r="B383" s="177"/>
      <c r="C383" s="177"/>
    </row>
    <row r="384" spans="1:3" ht="12.75">
      <c r="A384" s="177"/>
      <c r="B384" s="177"/>
      <c r="C384" s="177"/>
    </row>
    <row r="385" spans="1:3" ht="12.75">
      <c r="A385" s="177"/>
      <c r="B385" s="177"/>
      <c r="C385" s="177"/>
    </row>
    <row r="386" spans="1:3" ht="12.75">
      <c r="A386" s="177"/>
      <c r="B386" s="177"/>
      <c r="C386" s="177"/>
    </row>
    <row r="387" spans="1:3" ht="12.75">
      <c r="A387" s="177"/>
      <c r="B387" s="177"/>
      <c r="C387" s="177"/>
    </row>
    <row r="388" spans="1:3" ht="12.75">
      <c r="A388" s="177"/>
      <c r="B388" s="177"/>
      <c r="C388" s="177"/>
    </row>
    <row r="389" spans="1:3" ht="12.75">
      <c r="A389" s="177"/>
      <c r="B389" s="177"/>
      <c r="C389" s="177"/>
    </row>
    <row r="390" spans="1:3" ht="12.75">
      <c r="A390" s="177"/>
      <c r="B390" s="177"/>
      <c r="C390" s="177"/>
    </row>
    <row r="391" spans="1:3" ht="12.75">
      <c r="A391" s="177"/>
      <c r="B391" s="177"/>
      <c r="C391" s="177"/>
    </row>
    <row r="392" spans="1:3" ht="12.75">
      <c r="A392" s="177"/>
      <c r="B392" s="177"/>
      <c r="C392" s="177"/>
    </row>
    <row r="393" spans="1:3" ht="12.75">
      <c r="A393" s="177"/>
      <c r="B393" s="177"/>
      <c r="C393" s="177"/>
    </row>
    <row r="394" spans="1:3" ht="12.75">
      <c r="A394" s="177"/>
      <c r="B394" s="177"/>
      <c r="C394" s="177"/>
    </row>
    <row r="395" spans="1:3" ht="12.75">
      <c r="A395" s="177"/>
      <c r="B395" s="177"/>
      <c r="C395" s="177"/>
    </row>
    <row r="396" spans="1:3" ht="12.75">
      <c r="A396" s="177"/>
      <c r="B396" s="177"/>
      <c r="C396" s="177"/>
    </row>
    <row r="397" spans="1:3" ht="12.75">
      <c r="A397" s="177"/>
      <c r="B397" s="177"/>
      <c r="C397" s="177"/>
    </row>
    <row r="398" spans="1:3" ht="12.75">
      <c r="A398" s="177"/>
      <c r="B398" s="177"/>
      <c r="C398" s="177"/>
    </row>
    <row r="399" spans="1:3" ht="12.75">
      <c r="A399" s="177"/>
      <c r="B399" s="177"/>
      <c r="C399" s="177"/>
    </row>
    <row r="400" spans="1:3" ht="12.75">
      <c r="A400" s="177"/>
      <c r="B400" s="177"/>
      <c r="C400" s="177"/>
    </row>
    <row r="401" spans="1:3" ht="12.75">
      <c r="A401" s="177"/>
      <c r="B401" s="177"/>
      <c r="C401" s="177"/>
    </row>
    <row r="402" spans="1:3" ht="12.75">
      <c r="A402" s="177"/>
      <c r="B402" s="177"/>
      <c r="C402" s="177"/>
    </row>
    <row r="403" spans="1:3" ht="12.75">
      <c r="A403" s="177"/>
      <c r="B403" s="177"/>
      <c r="C403" s="177"/>
    </row>
    <row r="404" spans="1:3" ht="12.75">
      <c r="A404" s="177"/>
      <c r="B404" s="177"/>
      <c r="C404" s="177"/>
    </row>
    <row r="405" spans="1:3" ht="12.75">
      <c r="A405" s="177"/>
      <c r="B405" s="177"/>
      <c r="C405" s="177"/>
    </row>
    <row r="406" spans="1:3" ht="12.75">
      <c r="A406" s="177"/>
      <c r="B406" s="177"/>
      <c r="C406" s="177"/>
    </row>
    <row r="407" spans="1:3" ht="12.75">
      <c r="A407" s="177"/>
      <c r="B407" s="177"/>
      <c r="C407" s="177"/>
    </row>
    <row r="408" spans="1:3" ht="12.75">
      <c r="A408" s="177"/>
      <c r="B408" s="177"/>
      <c r="C408" s="177"/>
    </row>
    <row r="409" spans="1:3" ht="12.75">
      <c r="A409" s="177"/>
      <c r="B409" s="177"/>
      <c r="C409" s="177"/>
    </row>
    <row r="410" spans="1:3" ht="12.75">
      <c r="A410" s="177"/>
      <c r="B410" s="177"/>
      <c r="C410" s="177"/>
    </row>
    <row r="411" spans="1:3" ht="12.75">
      <c r="A411" s="177"/>
      <c r="B411" s="177"/>
      <c r="C411" s="177"/>
    </row>
    <row r="412" spans="1:3" ht="12.75">
      <c r="A412" s="177"/>
      <c r="B412" s="177"/>
      <c r="C412" s="177"/>
    </row>
    <row r="413" spans="1:3" ht="12.75">
      <c r="A413" s="177"/>
      <c r="B413" s="177"/>
      <c r="C413" s="177"/>
    </row>
    <row r="414" spans="1:3" ht="12.75">
      <c r="A414" s="177"/>
      <c r="B414" s="177"/>
      <c r="C414" s="177"/>
    </row>
    <row r="415" spans="1:3" ht="12.75">
      <c r="A415" s="177"/>
      <c r="B415" s="177"/>
      <c r="C415" s="177"/>
    </row>
    <row r="416" spans="1:3" ht="12.75">
      <c r="A416" s="177"/>
      <c r="B416" s="177"/>
      <c r="C416" s="177"/>
    </row>
    <row r="417" spans="1:3" ht="12.75">
      <c r="A417" s="177"/>
      <c r="B417" s="177"/>
      <c r="C417" s="177"/>
    </row>
    <row r="418" spans="1:3" ht="12.75">
      <c r="A418" s="177"/>
      <c r="B418" s="177"/>
      <c r="C418" s="177"/>
    </row>
    <row r="419" spans="1:3" ht="12.75">
      <c r="A419" s="177"/>
      <c r="B419" s="177"/>
      <c r="C419" s="177"/>
    </row>
    <row r="420" spans="1:3" ht="12.75">
      <c r="A420" s="177"/>
      <c r="B420" s="177"/>
      <c r="C420" s="177"/>
    </row>
    <row r="421" spans="1:3" ht="12.75">
      <c r="A421" s="177"/>
      <c r="B421" s="177"/>
      <c r="C421" s="177"/>
    </row>
    <row r="422" spans="1:3" ht="12.75">
      <c r="A422" s="177"/>
      <c r="B422" s="177"/>
      <c r="C422" s="177"/>
    </row>
    <row r="423" spans="1:3" ht="12.75">
      <c r="A423" s="177"/>
      <c r="B423" s="177"/>
      <c r="C423" s="177"/>
    </row>
    <row r="424" spans="1:3" ht="12.75">
      <c r="A424" s="177"/>
      <c r="B424" s="177"/>
      <c r="C424" s="177"/>
    </row>
    <row r="425" spans="1:3" ht="12.75">
      <c r="A425" s="177"/>
      <c r="B425" s="177"/>
      <c r="C425" s="177"/>
    </row>
    <row r="426" spans="1:3" ht="12.75">
      <c r="A426" s="177"/>
      <c r="B426" s="177"/>
      <c r="C426" s="177"/>
    </row>
    <row r="427" spans="1:3" ht="12.75">
      <c r="A427" s="177"/>
      <c r="B427" s="177"/>
      <c r="C427" s="177"/>
    </row>
    <row r="428" spans="1:3" ht="12.75">
      <c r="A428" s="177"/>
      <c r="B428" s="177"/>
      <c r="C428" s="177"/>
    </row>
    <row r="429" spans="1:3" ht="12.75">
      <c r="A429" s="177"/>
      <c r="B429" s="177"/>
      <c r="C429" s="177"/>
    </row>
    <row r="430" spans="1:3" ht="12.75">
      <c r="A430" s="177"/>
      <c r="B430" s="177"/>
      <c r="C430" s="177"/>
    </row>
    <row r="431" spans="1:3" ht="12.75">
      <c r="A431" s="177"/>
      <c r="B431" s="177"/>
      <c r="C431" s="177"/>
    </row>
    <row r="432" spans="1:3" ht="12.75">
      <c r="A432" s="177"/>
      <c r="B432" s="177"/>
      <c r="C432" s="177"/>
    </row>
    <row r="433" spans="1:3" ht="12.75">
      <c r="A433" s="177"/>
      <c r="B433" s="177"/>
      <c r="C433" s="177"/>
    </row>
    <row r="434" spans="1:3" ht="12.75">
      <c r="A434" s="177"/>
      <c r="B434" s="177"/>
      <c r="C434" s="177"/>
    </row>
    <row r="435" spans="1:3" ht="12.75">
      <c r="A435" s="177"/>
      <c r="B435" s="177"/>
      <c r="C435" s="177"/>
    </row>
    <row r="436" spans="1:3" ht="12.75">
      <c r="A436" s="177"/>
      <c r="B436" s="177"/>
      <c r="C436" s="177"/>
    </row>
    <row r="437" spans="1:3" ht="12.75">
      <c r="A437" s="177"/>
      <c r="B437" s="177"/>
      <c r="C437" s="177"/>
    </row>
    <row r="438" spans="1:3" ht="12.75">
      <c r="A438" s="177"/>
      <c r="B438" s="177"/>
      <c r="C438" s="177"/>
    </row>
    <row r="439" spans="1:3" ht="12.75">
      <c r="A439" s="177"/>
      <c r="B439" s="177"/>
      <c r="C439" s="177"/>
    </row>
    <row r="440" spans="1:3" ht="12.75">
      <c r="A440" s="177"/>
      <c r="B440" s="177"/>
      <c r="C440" s="177"/>
    </row>
    <row r="441" spans="1:3" ht="12.75">
      <c r="A441" s="177"/>
      <c r="B441" s="177"/>
      <c r="C441" s="177"/>
    </row>
    <row r="442" spans="1:3" ht="12.75">
      <c r="A442" s="177"/>
      <c r="B442" s="177"/>
      <c r="C442" s="177"/>
    </row>
    <row r="443" spans="1:3" ht="12.75">
      <c r="A443" s="177"/>
      <c r="B443" s="177"/>
      <c r="C443" s="177"/>
    </row>
    <row r="444" spans="1:3" ht="12.75">
      <c r="A444" s="177"/>
      <c r="B444" s="177"/>
      <c r="C444" s="177"/>
    </row>
    <row r="445" spans="1:3" ht="12.75">
      <c r="A445" s="177"/>
      <c r="B445" s="177"/>
      <c r="C445" s="177"/>
    </row>
    <row r="446" spans="1:3" ht="12.75">
      <c r="A446" s="177"/>
      <c r="B446" s="177"/>
      <c r="C446" s="177"/>
    </row>
    <row r="447" spans="1:3" ht="12.75">
      <c r="A447" s="177"/>
      <c r="B447" s="177"/>
      <c r="C447" s="177"/>
    </row>
    <row r="448" spans="1:3" ht="12.75">
      <c r="A448" s="177"/>
      <c r="B448" s="177"/>
      <c r="C448" s="177"/>
    </row>
    <row r="449" spans="1:3" ht="12.75">
      <c r="A449" s="177"/>
      <c r="B449" s="177"/>
      <c r="C449" s="177"/>
    </row>
    <row r="450" spans="1:3" ht="12.75">
      <c r="A450" s="177"/>
      <c r="B450" s="177"/>
      <c r="C450" s="177"/>
    </row>
    <row r="451" spans="1:3" ht="12.75">
      <c r="A451" s="177"/>
      <c r="B451" s="177"/>
      <c r="C451" s="177"/>
    </row>
    <row r="452" spans="1:3" ht="12.75">
      <c r="A452" s="177"/>
      <c r="B452" s="177"/>
      <c r="C452" s="177"/>
    </row>
  </sheetData>
  <sheetProtection/>
  <mergeCells count="16">
    <mergeCell ref="A138:B138"/>
    <mergeCell ref="A20:B20"/>
    <mergeCell ref="A77:B77"/>
    <mergeCell ref="A90:B90"/>
    <mergeCell ref="A101:B101"/>
    <mergeCell ref="A115:B115"/>
    <mergeCell ref="A181:B181"/>
    <mergeCell ref="A163:B163"/>
    <mergeCell ref="A175:B175"/>
    <mergeCell ref="A179:B179"/>
    <mergeCell ref="A180:B180"/>
    <mergeCell ref="A1:D1"/>
    <mergeCell ref="A3:C3"/>
    <mergeCell ref="A11:B11"/>
    <mergeCell ref="A31:B31"/>
    <mergeCell ref="A55:B55"/>
  </mergeCells>
  <printOptions/>
  <pageMargins left="0.7874015748031497" right="0.7874015748031497" top="0.5905511811023623" bottom="0.7874015748031497" header="0.5118110236220472" footer="0.5118110236220472"/>
  <pageSetup firstPageNumber="4" useFirstPageNumber="1" horizontalDpi="600" verticalDpi="600" orientation="landscape" paperSize="9"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dimension ref="A1:L29"/>
  <sheetViews>
    <sheetView zoomScalePageLayoutView="0" workbookViewId="0" topLeftCell="A10">
      <selection activeCell="O77" sqref="O77"/>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9.625" style="0" customWidth="1"/>
    <col min="6" max="6" width="38.375" style="0" customWidth="1"/>
    <col min="7" max="8" width="11.125" style="0" customWidth="1"/>
    <col min="9" max="9" width="17.00390625" style="0" customWidth="1"/>
    <col min="10" max="10" width="8.00390625" style="0" customWidth="1"/>
    <col min="11" max="11" width="7.625" style="0" customWidth="1"/>
    <col min="12" max="12" width="8.875" style="0" hidden="1" customWidth="1"/>
  </cols>
  <sheetData>
    <row r="1" spans="1:11" ht="12.75">
      <c r="A1" s="324" t="s">
        <v>695</v>
      </c>
      <c r="B1" s="324"/>
      <c r="C1" s="21"/>
      <c r="D1" s="21"/>
      <c r="E1" s="21"/>
      <c r="F1" s="21"/>
      <c r="G1" s="21"/>
      <c r="H1" s="21"/>
      <c r="I1" s="21"/>
      <c r="J1" s="21"/>
      <c r="K1" s="21"/>
    </row>
    <row r="2" spans="1:11" ht="12.75">
      <c r="A2" s="53"/>
      <c r="B2" s="21"/>
      <c r="C2" s="21"/>
      <c r="D2" s="21"/>
      <c r="E2" s="21"/>
      <c r="F2" s="21"/>
      <c r="G2" s="21"/>
      <c r="H2" s="21"/>
      <c r="I2" s="21"/>
      <c r="J2" s="21"/>
      <c r="K2" s="21"/>
    </row>
    <row r="3" spans="1:12" ht="13.5" thickBot="1">
      <c r="A3" s="43" t="s">
        <v>627</v>
      </c>
      <c r="B3" s="23"/>
      <c r="C3" s="23"/>
      <c r="D3" s="23"/>
      <c r="E3" s="23"/>
      <c r="F3" s="23"/>
      <c r="G3" s="65"/>
      <c r="H3" s="65"/>
      <c r="I3" s="65"/>
      <c r="J3" s="338"/>
      <c r="K3" s="338"/>
      <c r="L3" s="15"/>
    </row>
    <row r="4" spans="1:12" ht="13.5" customHeight="1" thickBot="1">
      <c r="A4" s="504" t="s">
        <v>229</v>
      </c>
      <c r="B4" s="504" t="s">
        <v>230</v>
      </c>
      <c r="C4" s="504" t="s">
        <v>36</v>
      </c>
      <c r="D4" s="504" t="s">
        <v>276</v>
      </c>
      <c r="E4" s="504" t="s">
        <v>277</v>
      </c>
      <c r="F4" s="504" t="s">
        <v>278</v>
      </c>
      <c r="G4" s="504" t="s">
        <v>247</v>
      </c>
      <c r="H4" s="505" t="s">
        <v>248</v>
      </c>
      <c r="I4" s="505" t="s">
        <v>249</v>
      </c>
      <c r="J4" s="505" t="s">
        <v>250</v>
      </c>
      <c r="K4" s="505" t="s">
        <v>251</v>
      </c>
      <c r="L4" s="15"/>
    </row>
    <row r="5" spans="1:12" ht="13.5" customHeight="1">
      <c r="A5" s="620">
        <v>539</v>
      </c>
      <c r="B5" s="621">
        <v>4349</v>
      </c>
      <c r="C5" s="622">
        <v>5139</v>
      </c>
      <c r="D5" s="621">
        <v>39</v>
      </c>
      <c r="E5" s="622">
        <v>13005</v>
      </c>
      <c r="F5" s="623" t="s">
        <v>629</v>
      </c>
      <c r="G5" s="582">
        <v>0</v>
      </c>
      <c r="H5" s="582">
        <v>12.3</v>
      </c>
      <c r="I5" s="582">
        <v>10.11</v>
      </c>
      <c r="J5" s="66">
        <v>0</v>
      </c>
      <c r="K5" s="506">
        <f aca="true" t="shared" si="0" ref="K5:K10">I5/H5%</f>
        <v>82.1951219512195</v>
      </c>
      <c r="L5" s="15"/>
    </row>
    <row r="6" spans="1:12" ht="13.5" customHeight="1">
      <c r="A6" s="620">
        <v>539</v>
      </c>
      <c r="B6" s="621">
        <v>4349</v>
      </c>
      <c r="C6" s="622">
        <v>5169</v>
      </c>
      <c r="D6" s="621">
        <v>39</v>
      </c>
      <c r="E6" s="622">
        <v>13005</v>
      </c>
      <c r="F6" s="623" t="s">
        <v>26</v>
      </c>
      <c r="G6" s="582">
        <v>0</v>
      </c>
      <c r="H6" s="582">
        <v>4.9</v>
      </c>
      <c r="I6" s="582">
        <v>0</v>
      </c>
      <c r="J6" s="66">
        <v>0</v>
      </c>
      <c r="K6" s="506">
        <f t="shared" si="0"/>
        <v>0</v>
      </c>
      <c r="L6" s="15"/>
    </row>
    <row r="7" spans="1:12" ht="13.5" customHeight="1">
      <c r="A7" s="620">
        <v>539</v>
      </c>
      <c r="B7" s="621">
        <v>4349</v>
      </c>
      <c r="C7" s="622">
        <v>5175</v>
      </c>
      <c r="D7" s="621">
        <v>39</v>
      </c>
      <c r="E7" s="622">
        <v>13005</v>
      </c>
      <c r="F7" s="623" t="s">
        <v>216</v>
      </c>
      <c r="G7" s="582">
        <v>0</v>
      </c>
      <c r="H7" s="582">
        <v>5</v>
      </c>
      <c r="I7" s="582">
        <v>1</v>
      </c>
      <c r="J7" s="66">
        <v>0</v>
      </c>
      <c r="K7" s="506">
        <f t="shared" si="0"/>
        <v>20</v>
      </c>
      <c r="L7" s="15"/>
    </row>
    <row r="8" spans="1:12" ht="13.5" customHeight="1">
      <c r="A8" s="620">
        <v>539</v>
      </c>
      <c r="B8" s="621">
        <v>4349</v>
      </c>
      <c r="C8" s="622">
        <v>5194</v>
      </c>
      <c r="D8" s="621">
        <v>39</v>
      </c>
      <c r="E8" s="622">
        <v>13005</v>
      </c>
      <c r="F8" s="623" t="s">
        <v>217</v>
      </c>
      <c r="G8" s="582">
        <v>0</v>
      </c>
      <c r="H8" s="582">
        <v>28.8</v>
      </c>
      <c r="I8" s="582">
        <v>10.55</v>
      </c>
      <c r="J8" s="66">
        <v>0</v>
      </c>
      <c r="K8" s="506">
        <f t="shared" si="0"/>
        <v>36.63194444444444</v>
      </c>
      <c r="L8" s="15"/>
    </row>
    <row r="9" spans="1:11" ht="12.75" customHeight="1">
      <c r="A9" s="616">
        <v>542</v>
      </c>
      <c r="B9" s="89">
        <v>4349</v>
      </c>
      <c r="C9" s="619">
        <v>5021</v>
      </c>
      <c r="D9" s="89">
        <v>42</v>
      </c>
      <c r="E9" s="618">
        <v>13005</v>
      </c>
      <c r="F9" s="89" t="s">
        <v>207</v>
      </c>
      <c r="G9" s="582">
        <v>0</v>
      </c>
      <c r="H9" s="582">
        <v>12</v>
      </c>
      <c r="I9" s="582">
        <v>12</v>
      </c>
      <c r="J9" s="66">
        <v>0</v>
      </c>
      <c r="K9" s="506">
        <f t="shared" si="0"/>
        <v>100</v>
      </c>
    </row>
    <row r="10" spans="1:11" ht="12.75" customHeight="1">
      <c r="A10" s="616">
        <v>555</v>
      </c>
      <c r="B10" s="89">
        <v>4349</v>
      </c>
      <c r="C10" s="619">
        <v>5139</v>
      </c>
      <c r="D10" s="89">
        <v>55</v>
      </c>
      <c r="E10" s="618">
        <v>13005</v>
      </c>
      <c r="F10" s="623" t="s">
        <v>629</v>
      </c>
      <c r="G10" s="582">
        <v>0</v>
      </c>
      <c r="H10" s="582">
        <v>10.5</v>
      </c>
      <c r="I10" s="582">
        <v>10.5</v>
      </c>
      <c r="J10" s="66">
        <v>0</v>
      </c>
      <c r="K10" s="506">
        <f t="shared" si="0"/>
        <v>100</v>
      </c>
    </row>
    <row r="11" spans="1:11" ht="12.75">
      <c r="A11" s="442">
        <v>555</v>
      </c>
      <c r="B11" s="89">
        <v>4349</v>
      </c>
      <c r="C11" s="24">
        <v>5169</v>
      </c>
      <c r="D11" s="24">
        <v>55</v>
      </c>
      <c r="E11" s="24">
        <v>13005</v>
      </c>
      <c r="F11" s="24" t="s">
        <v>26</v>
      </c>
      <c r="G11" s="582">
        <v>0</v>
      </c>
      <c r="H11" s="582">
        <v>376.8</v>
      </c>
      <c r="I11" s="582">
        <v>237.93</v>
      </c>
      <c r="J11" s="582">
        <v>0</v>
      </c>
      <c r="K11" s="506">
        <f aca="true" t="shared" si="1" ref="K11:K18">I11/H11%</f>
        <v>63.144904458598724</v>
      </c>
    </row>
    <row r="12" spans="1:11" ht="12.75" hidden="1">
      <c r="A12" s="617">
        <v>555</v>
      </c>
      <c r="B12" s="6">
        <v>4342</v>
      </c>
      <c r="C12" s="6">
        <v>5175</v>
      </c>
      <c r="D12" s="6">
        <v>55</v>
      </c>
      <c r="E12" s="6">
        <v>14007</v>
      </c>
      <c r="F12" s="6" t="s">
        <v>216</v>
      </c>
      <c r="G12" s="595">
        <v>0</v>
      </c>
      <c r="H12" s="595">
        <v>0</v>
      </c>
      <c r="I12" s="582">
        <v>0</v>
      </c>
      <c r="J12" s="582">
        <v>0</v>
      </c>
      <c r="K12" s="506" t="e">
        <f t="shared" si="1"/>
        <v>#DIV/0!</v>
      </c>
    </row>
    <row r="13" spans="1:11" ht="12.75">
      <c r="A13" s="617">
        <v>555</v>
      </c>
      <c r="B13" s="28">
        <v>4349</v>
      </c>
      <c r="C13" s="6">
        <v>5194</v>
      </c>
      <c r="D13" s="6">
        <v>55</v>
      </c>
      <c r="E13" s="6">
        <v>13005</v>
      </c>
      <c r="F13" s="28" t="s">
        <v>217</v>
      </c>
      <c r="G13" s="595">
        <v>0</v>
      </c>
      <c r="H13" s="595">
        <v>459.5</v>
      </c>
      <c r="I13" s="582">
        <v>459.5</v>
      </c>
      <c r="J13" s="582">
        <v>0</v>
      </c>
      <c r="K13" s="506">
        <f t="shared" si="1"/>
        <v>100</v>
      </c>
    </row>
    <row r="14" spans="1:11" ht="12.75">
      <c r="A14" s="617">
        <v>560</v>
      </c>
      <c r="B14" s="24">
        <v>4349</v>
      </c>
      <c r="C14" s="6">
        <v>5139</v>
      </c>
      <c r="D14" s="6">
        <v>60</v>
      </c>
      <c r="E14" s="2">
        <v>13005</v>
      </c>
      <c r="F14" s="675" t="s">
        <v>629</v>
      </c>
      <c r="G14" s="595">
        <v>0</v>
      </c>
      <c r="H14" s="595">
        <v>3.5</v>
      </c>
      <c r="I14" s="582">
        <v>3.5</v>
      </c>
      <c r="J14" s="582">
        <v>0</v>
      </c>
      <c r="K14" s="506">
        <f t="shared" si="1"/>
        <v>99.99999999999999</v>
      </c>
    </row>
    <row r="15" spans="1:11" ht="12.75">
      <c r="A15" s="617">
        <v>560</v>
      </c>
      <c r="B15" s="89">
        <v>4349</v>
      </c>
      <c r="C15" s="6">
        <v>5169</v>
      </c>
      <c r="D15" s="6">
        <v>60</v>
      </c>
      <c r="E15" s="2">
        <v>13005</v>
      </c>
      <c r="F15" s="623" t="s">
        <v>26</v>
      </c>
      <c r="G15" s="595">
        <v>0</v>
      </c>
      <c r="H15" s="595">
        <v>14.9</v>
      </c>
      <c r="I15" s="582">
        <v>14.9</v>
      </c>
      <c r="J15" s="582">
        <v>0</v>
      </c>
      <c r="K15" s="506">
        <f t="shared" si="1"/>
        <v>100</v>
      </c>
    </row>
    <row r="16" spans="1:11" ht="12.75">
      <c r="A16" s="617">
        <v>560</v>
      </c>
      <c r="B16" s="89">
        <v>4349</v>
      </c>
      <c r="C16" s="6">
        <v>5175</v>
      </c>
      <c r="D16" s="6">
        <v>60</v>
      </c>
      <c r="E16" s="2">
        <v>13005</v>
      </c>
      <c r="F16" s="623" t="s">
        <v>216</v>
      </c>
      <c r="G16" s="595">
        <v>0</v>
      </c>
      <c r="H16" s="595">
        <v>3.3</v>
      </c>
      <c r="I16" s="582">
        <v>3.3</v>
      </c>
      <c r="J16" s="582">
        <v>0</v>
      </c>
      <c r="K16" s="506">
        <f t="shared" si="1"/>
        <v>99.99999999999999</v>
      </c>
    </row>
    <row r="17" spans="1:11" ht="13.5" thickBot="1">
      <c r="A17" s="617">
        <v>560</v>
      </c>
      <c r="B17" s="89">
        <v>4349</v>
      </c>
      <c r="C17" s="6">
        <v>5194</v>
      </c>
      <c r="D17" s="6">
        <v>60</v>
      </c>
      <c r="E17" s="2">
        <v>13005</v>
      </c>
      <c r="F17" s="623" t="s">
        <v>217</v>
      </c>
      <c r="G17" s="595">
        <v>0</v>
      </c>
      <c r="H17" s="595">
        <v>8.8</v>
      </c>
      <c r="I17" s="582">
        <v>8.8</v>
      </c>
      <c r="J17" s="582">
        <v>0</v>
      </c>
      <c r="K17" s="506">
        <f t="shared" si="1"/>
        <v>100</v>
      </c>
    </row>
    <row r="18" spans="1:11" ht="13.5" thickBot="1">
      <c r="A18" s="431" t="s">
        <v>696</v>
      </c>
      <c r="B18" s="321"/>
      <c r="C18" s="322"/>
      <c r="D18" s="322"/>
      <c r="E18" s="322"/>
      <c r="F18" s="323"/>
      <c r="G18" s="625">
        <v>0</v>
      </c>
      <c r="H18" s="626">
        <f>SUM(H5:H17)</f>
        <v>940.2999999999998</v>
      </c>
      <c r="I18" s="624">
        <f>SUM(I5:I17)</f>
        <v>772.0899999999999</v>
      </c>
      <c r="J18" s="514">
        <v>0</v>
      </c>
      <c r="K18" s="242">
        <f t="shared" si="1"/>
        <v>82.11102839519303</v>
      </c>
    </row>
    <row r="19" ht="12.75">
      <c r="H19" s="21"/>
    </row>
    <row r="20" spans="1:11" ht="12.75">
      <c r="A20" s="21"/>
      <c r="B20" s="21"/>
      <c r="C20" s="21"/>
      <c r="D20" s="21"/>
      <c r="E20" s="21"/>
      <c r="F20" s="21"/>
      <c r="G20" s="21"/>
      <c r="H20" s="21"/>
      <c r="I20" s="21"/>
      <c r="J20" s="21"/>
      <c r="K20" s="21"/>
    </row>
    <row r="21" spans="1:11" ht="12.75">
      <c r="A21" s="21"/>
      <c r="B21" s="21"/>
      <c r="C21" s="21"/>
      <c r="D21" s="21"/>
      <c r="E21" s="21"/>
      <c r="F21" s="21"/>
      <c r="G21" s="21"/>
      <c r="H21" s="21"/>
      <c r="I21" s="21"/>
      <c r="J21" s="21"/>
      <c r="K21" s="21"/>
    </row>
    <row r="22" spans="1:11" ht="12.75">
      <c r="A22" s="21"/>
      <c r="B22" s="21"/>
      <c r="C22" s="21"/>
      <c r="D22" s="21"/>
      <c r="E22" s="21"/>
      <c r="F22" s="21"/>
      <c r="G22" s="21"/>
      <c r="H22" s="21"/>
      <c r="I22" s="21"/>
      <c r="J22" s="21"/>
      <c r="K22" s="21"/>
    </row>
    <row r="23" spans="1:11" ht="12.75">
      <c r="A23" s="601" t="s">
        <v>725</v>
      </c>
      <c r="B23" s="324"/>
      <c r="C23" s="324"/>
      <c r="D23" s="21"/>
      <c r="E23" s="21"/>
      <c r="F23" s="21"/>
      <c r="G23" s="21"/>
      <c r="H23" s="21"/>
      <c r="I23" s="21"/>
      <c r="J23" s="21"/>
      <c r="K23" s="21"/>
    </row>
    <row r="24" spans="1:11" ht="12.75">
      <c r="A24" s="324" t="s">
        <v>726</v>
      </c>
      <c r="B24" s="324"/>
      <c r="C24" s="324"/>
      <c r="D24" s="324"/>
      <c r="E24" s="324"/>
      <c r="F24" s="324"/>
      <c r="G24" s="21"/>
      <c r="H24" s="21"/>
      <c r="I24" s="21"/>
      <c r="J24" s="21"/>
      <c r="K24" s="21"/>
    </row>
    <row r="25" spans="1:11" ht="41.25" customHeight="1">
      <c r="A25" s="745" t="s">
        <v>836</v>
      </c>
      <c r="B25" s="745"/>
      <c r="C25" s="745"/>
      <c r="D25" s="745"/>
      <c r="E25" s="745"/>
      <c r="F25" s="745"/>
      <c r="G25" s="745"/>
      <c r="H25" s="735"/>
      <c r="I25" s="735"/>
      <c r="J25" s="735"/>
      <c r="K25" s="735"/>
    </row>
    <row r="26" spans="1:11" ht="15" customHeight="1">
      <c r="A26" s="745"/>
      <c r="B26" s="745"/>
      <c r="C26" s="745"/>
      <c r="D26" s="745"/>
      <c r="E26" s="745"/>
      <c r="F26" s="745"/>
      <c r="G26" s="745"/>
      <c r="H26" s="735"/>
      <c r="I26" s="735"/>
      <c r="J26" s="735"/>
      <c r="K26" s="735"/>
    </row>
    <row r="27" spans="1:11" ht="12.75">
      <c r="A27" s="21"/>
      <c r="B27" s="21"/>
      <c r="C27" s="21"/>
      <c r="D27" s="21"/>
      <c r="E27" s="21"/>
      <c r="F27" s="21"/>
      <c r="G27" s="21"/>
      <c r="H27" s="21"/>
      <c r="I27" s="21"/>
      <c r="J27" s="21"/>
      <c r="K27" s="21"/>
    </row>
    <row r="28" spans="1:11" ht="12.75">
      <c r="A28" s="21"/>
      <c r="B28" s="21"/>
      <c r="C28" s="21"/>
      <c r="D28" s="21"/>
      <c r="E28" s="21"/>
      <c r="F28" s="21"/>
      <c r="G28" s="21"/>
      <c r="H28" s="21"/>
      <c r="I28" s="21"/>
      <c r="J28" s="21"/>
      <c r="K28" s="21"/>
    </row>
    <row r="29" spans="8:9" ht="12.75">
      <c r="H29" s="21"/>
      <c r="I29" s="21"/>
    </row>
  </sheetData>
  <sheetProtection/>
  <mergeCells count="2">
    <mergeCell ref="A25:K25"/>
    <mergeCell ref="A26:K26"/>
  </mergeCells>
  <printOptions/>
  <pageMargins left="0.7086614173228347" right="0.7086614173228347" top="0.7874015748031497" bottom="0.7874015748031497" header="0.31496062992125984" footer="0.31496062992125984"/>
  <pageSetup firstPageNumber="65" useFirstPageNumber="1" horizontalDpi="600" verticalDpi="600" orientation="landscape" paperSize="9" r:id="rId1"/>
  <headerFooter>
    <oddFooter>&amp;R65</oddFooter>
  </headerFooter>
</worksheet>
</file>

<file path=xl/worksheets/sheet41.xml><?xml version="1.0" encoding="utf-8"?>
<worksheet xmlns="http://schemas.openxmlformats.org/spreadsheetml/2006/main" xmlns:r="http://schemas.openxmlformats.org/officeDocument/2006/relationships">
  <dimension ref="A1:M78"/>
  <sheetViews>
    <sheetView workbookViewId="0" topLeftCell="A16">
      <selection activeCell="I21" sqref="I21:I35"/>
    </sheetView>
  </sheetViews>
  <sheetFormatPr defaultColWidth="9.00390625" defaultRowHeight="12.75"/>
  <cols>
    <col min="1" max="1" width="4.875" style="0" customWidth="1"/>
    <col min="2" max="3" width="6.125" style="0" customWidth="1"/>
    <col min="4" max="4" width="5.375" style="0" customWidth="1"/>
    <col min="5" max="5" width="6.375" style="0" customWidth="1"/>
    <col min="6" max="6" width="35.625" style="0" customWidth="1"/>
    <col min="7" max="7" width="11.375" style="0" customWidth="1"/>
    <col min="8" max="8" width="11.50390625" style="0" customWidth="1"/>
    <col min="9" max="9" width="17.50390625" style="0" customWidth="1"/>
    <col min="14" max="14" width="8.625" style="0" customWidth="1"/>
  </cols>
  <sheetData>
    <row r="1" spans="1:5" ht="13.5" thickBot="1">
      <c r="A1" s="40" t="s">
        <v>157</v>
      </c>
      <c r="B1" s="41"/>
      <c r="C1" s="41"/>
      <c r="D1" s="41"/>
      <c r="E1" s="41"/>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3" ht="14.25" customHeight="1">
      <c r="A3" s="24">
        <v>525</v>
      </c>
      <c r="B3" s="24">
        <v>4339</v>
      </c>
      <c r="C3" s="24">
        <v>5151</v>
      </c>
      <c r="D3" s="203">
        <v>25</v>
      </c>
      <c r="E3" s="24">
        <v>13010</v>
      </c>
      <c r="F3" s="2" t="s">
        <v>116</v>
      </c>
      <c r="G3" s="74">
        <v>0</v>
      </c>
      <c r="H3" s="74">
        <v>1.4</v>
      </c>
      <c r="I3" s="74">
        <v>1.4</v>
      </c>
      <c r="J3" s="74">
        <v>0</v>
      </c>
      <c r="K3" s="245">
        <f aca="true" t="shared" si="0" ref="K3:K20">I3/H3%</f>
        <v>100</v>
      </c>
      <c r="L3" s="21"/>
      <c r="M3" s="21"/>
    </row>
    <row r="4" spans="1:13" ht="14.25" customHeight="1">
      <c r="A4" s="24">
        <v>525</v>
      </c>
      <c r="B4" s="24">
        <v>4339</v>
      </c>
      <c r="C4" s="24">
        <v>5152</v>
      </c>
      <c r="D4" s="203">
        <v>25</v>
      </c>
      <c r="E4" s="24">
        <v>13010</v>
      </c>
      <c r="F4" s="2" t="s">
        <v>117</v>
      </c>
      <c r="G4" s="74">
        <v>0</v>
      </c>
      <c r="H4" s="74">
        <v>6</v>
      </c>
      <c r="I4" s="74">
        <v>6</v>
      </c>
      <c r="J4" s="74">
        <v>0</v>
      </c>
      <c r="K4" s="245">
        <f t="shared" si="0"/>
        <v>100</v>
      </c>
      <c r="L4" s="21"/>
      <c r="M4" s="21"/>
    </row>
    <row r="5" spans="1:13" ht="14.25" customHeight="1">
      <c r="A5" s="24">
        <v>525</v>
      </c>
      <c r="B5" s="24">
        <v>4339</v>
      </c>
      <c r="C5" s="24">
        <v>5154</v>
      </c>
      <c r="D5" s="203">
        <v>25</v>
      </c>
      <c r="E5" s="24">
        <v>13010</v>
      </c>
      <c r="F5" s="2" t="s">
        <v>118</v>
      </c>
      <c r="G5" s="74">
        <v>0</v>
      </c>
      <c r="H5" s="74">
        <v>9.4</v>
      </c>
      <c r="I5" s="74">
        <v>9.4</v>
      </c>
      <c r="J5" s="74">
        <v>0</v>
      </c>
      <c r="K5" s="245">
        <f t="shared" si="0"/>
        <v>100</v>
      </c>
      <c r="L5" s="21"/>
      <c r="M5" s="21"/>
    </row>
    <row r="6" spans="1:13" ht="14.25" customHeight="1">
      <c r="A6" s="24">
        <v>525</v>
      </c>
      <c r="B6" s="24">
        <v>4339</v>
      </c>
      <c r="C6" s="24">
        <v>5156</v>
      </c>
      <c r="D6" s="203">
        <v>25</v>
      </c>
      <c r="E6" s="24">
        <v>13010</v>
      </c>
      <c r="F6" s="18" t="s">
        <v>63</v>
      </c>
      <c r="G6" s="74">
        <v>0</v>
      </c>
      <c r="H6" s="74">
        <v>1.3</v>
      </c>
      <c r="I6" s="74">
        <v>1.3</v>
      </c>
      <c r="J6" s="74">
        <v>0</v>
      </c>
      <c r="K6" s="245">
        <f t="shared" si="0"/>
        <v>100</v>
      </c>
      <c r="L6" s="21"/>
      <c r="M6" s="21"/>
    </row>
    <row r="7" spans="1:13" ht="14.25" customHeight="1">
      <c r="A7" s="24">
        <v>525</v>
      </c>
      <c r="B7" s="24">
        <v>4339</v>
      </c>
      <c r="C7" s="24">
        <v>5161</v>
      </c>
      <c r="D7" s="203">
        <v>25</v>
      </c>
      <c r="E7" s="24">
        <v>13010</v>
      </c>
      <c r="F7" s="2" t="s">
        <v>76</v>
      </c>
      <c r="G7" s="74">
        <v>0</v>
      </c>
      <c r="H7" s="74">
        <v>3.5</v>
      </c>
      <c r="I7" s="74">
        <v>3.5</v>
      </c>
      <c r="J7" s="74">
        <v>0</v>
      </c>
      <c r="K7" s="245">
        <f t="shared" si="0"/>
        <v>99.99999999999999</v>
      </c>
      <c r="L7" s="21"/>
      <c r="M7" s="21"/>
    </row>
    <row r="8" spans="1:13" ht="14.25" customHeight="1">
      <c r="A8" s="24">
        <v>525</v>
      </c>
      <c r="B8" s="24">
        <v>4339</v>
      </c>
      <c r="C8" s="24">
        <v>5162</v>
      </c>
      <c r="D8" s="203">
        <v>25</v>
      </c>
      <c r="E8" s="24">
        <v>13010</v>
      </c>
      <c r="F8" s="2" t="s">
        <v>61</v>
      </c>
      <c r="G8" s="74">
        <v>0</v>
      </c>
      <c r="H8" s="74">
        <v>2.5</v>
      </c>
      <c r="I8" s="74">
        <v>2.5</v>
      </c>
      <c r="J8" s="74">
        <v>0</v>
      </c>
      <c r="K8" s="245">
        <f t="shared" si="0"/>
        <v>100</v>
      </c>
      <c r="L8" s="21"/>
      <c r="M8" s="21"/>
    </row>
    <row r="9" spans="1:13" ht="14.25" customHeight="1">
      <c r="A9" s="24">
        <v>525</v>
      </c>
      <c r="B9" s="24">
        <v>4329</v>
      </c>
      <c r="C9" s="24">
        <v>5137</v>
      </c>
      <c r="D9" s="203">
        <v>25</v>
      </c>
      <c r="E9" s="24">
        <v>13011</v>
      </c>
      <c r="F9" s="2" t="s">
        <v>62</v>
      </c>
      <c r="G9" s="74">
        <v>0</v>
      </c>
      <c r="H9" s="74">
        <v>97.8</v>
      </c>
      <c r="I9" s="74">
        <v>97.8</v>
      </c>
      <c r="J9" s="74">
        <v>0</v>
      </c>
      <c r="K9" s="245">
        <f t="shared" si="0"/>
        <v>100</v>
      </c>
      <c r="L9" s="21"/>
      <c r="M9" s="21"/>
    </row>
    <row r="10" spans="1:13" ht="14.25" customHeight="1">
      <c r="A10" s="24">
        <v>525</v>
      </c>
      <c r="B10" s="24">
        <v>4329</v>
      </c>
      <c r="C10" s="24">
        <v>5139</v>
      </c>
      <c r="D10" s="203">
        <v>25</v>
      </c>
      <c r="E10" s="24">
        <v>13011</v>
      </c>
      <c r="F10" s="2" t="s">
        <v>170</v>
      </c>
      <c r="G10" s="74">
        <v>0</v>
      </c>
      <c r="H10" s="74">
        <v>19.2</v>
      </c>
      <c r="I10" s="74">
        <v>19.2</v>
      </c>
      <c r="J10" s="74">
        <v>0</v>
      </c>
      <c r="K10" s="245">
        <f t="shared" si="0"/>
        <v>100</v>
      </c>
      <c r="L10" s="21"/>
      <c r="M10" s="21"/>
    </row>
    <row r="11" spans="1:13" ht="14.25" customHeight="1">
      <c r="A11" s="24">
        <v>525</v>
      </c>
      <c r="B11" s="24">
        <v>4329</v>
      </c>
      <c r="C11" s="24">
        <v>5151</v>
      </c>
      <c r="D11" s="203">
        <v>25</v>
      </c>
      <c r="E11" s="24">
        <v>13011</v>
      </c>
      <c r="F11" s="2" t="s">
        <v>116</v>
      </c>
      <c r="G11" s="74">
        <v>0</v>
      </c>
      <c r="H11" s="74">
        <v>16.3</v>
      </c>
      <c r="I11" s="74">
        <v>16.3</v>
      </c>
      <c r="J11" s="74">
        <v>0</v>
      </c>
      <c r="K11" s="245">
        <f t="shared" si="0"/>
        <v>100</v>
      </c>
      <c r="L11" s="21"/>
      <c r="M11" s="21"/>
    </row>
    <row r="12" spans="1:13" ht="14.25" customHeight="1">
      <c r="A12" s="24">
        <v>525</v>
      </c>
      <c r="B12" s="24">
        <v>4329</v>
      </c>
      <c r="C12" s="24">
        <v>5152</v>
      </c>
      <c r="D12" s="203">
        <v>25</v>
      </c>
      <c r="E12" s="24">
        <v>13011</v>
      </c>
      <c r="F12" s="2" t="s">
        <v>117</v>
      </c>
      <c r="G12" s="74">
        <v>0</v>
      </c>
      <c r="H12" s="74">
        <v>68.7</v>
      </c>
      <c r="I12" s="74">
        <v>68.7</v>
      </c>
      <c r="J12" s="74">
        <v>0</v>
      </c>
      <c r="K12" s="245">
        <f t="shared" si="0"/>
        <v>100</v>
      </c>
      <c r="L12" s="21"/>
      <c r="M12" s="21"/>
    </row>
    <row r="13" spans="1:13" ht="14.25" customHeight="1">
      <c r="A13" s="24">
        <v>525</v>
      </c>
      <c r="B13" s="24">
        <v>4329</v>
      </c>
      <c r="C13" s="24">
        <v>5154</v>
      </c>
      <c r="D13" s="203">
        <v>25</v>
      </c>
      <c r="E13" s="24">
        <v>13011</v>
      </c>
      <c r="F13" s="2" t="s">
        <v>118</v>
      </c>
      <c r="G13" s="74">
        <v>0</v>
      </c>
      <c r="H13" s="74">
        <v>108.6</v>
      </c>
      <c r="I13" s="74">
        <v>108.6</v>
      </c>
      <c r="J13" s="74">
        <v>0</v>
      </c>
      <c r="K13" s="245">
        <f t="shared" si="0"/>
        <v>100.00000000000001</v>
      </c>
      <c r="L13" s="21"/>
      <c r="M13" s="21"/>
    </row>
    <row r="14" spans="1:13" ht="14.25" customHeight="1">
      <c r="A14" s="24">
        <v>525</v>
      </c>
      <c r="B14" s="24">
        <v>4329</v>
      </c>
      <c r="C14" s="24">
        <v>5156</v>
      </c>
      <c r="D14" s="203">
        <v>25</v>
      </c>
      <c r="E14" s="24">
        <v>13011</v>
      </c>
      <c r="F14" s="2" t="s">
        <v>63</v>
      </c>
      <c r="G14" s="74">
        <v>0</v>
      </c>
      <c r="H14" s="74">
        <v>14.8</v>
      </c>
      <c r="I14" s="74">
        <v>14.8</v>
      </c>
      <c r="J14" s="74">
        <v>0</v>
      </c>
      <c r="K14" s="245">
        <f t="shared" si="0"/>
        <v>99.99999999999999</v>
      </c>
      <c r="L14" s="21"/>
      <c r="M14" s="21"/>
    </row>
    <row r="15" spans="1:13" ht="14.25" customHeight="1">
      <c r="A15" s="24">
        <v>525</v>
      </c>
      <c r="B15" s="24">
        <v>4329</v>
      </c>
      <c r="C15" s="24">
        <v>5161</v>
      </c>
      <c r="D15" s="203">
        <v>25</v>
      </c>
      <c r="E15" s="24">
        <v>13011</v>
      </c>
      <c r="F15" s="2" t="s">
        <v>76</v>
      </c>
      <c r="G15" s="74">
        <v>0</v>
      </c>
      <c r="H15" s="74">
        <v>39.7</v>
      </c>
      <c r="I15" s="74">
        <v>39.7</v>
      </c>
      <c r="J15" s="74">
        <v>0</v>
      </c>
      <c r="K15" s="245">
        <f t="shared" si="0"/>
        <v>100</v>
      </c>
      <c r="L15" s="21"/>
      <c r="M15" s="21"/>
    </row>
    <row r="16" spans="1:13" ht="14.25" customHeight="1">
      <c r="A16" s="24">
        <v>525</v>
      </c>
      <c r="B16" s="24">
        <v>4329</v>
      </c>
      <c r="C16" s="24">
        <v>5162</v>
      </c>
      <c r="D16" s="203">
        <v>25</v>
      </c>
      <c r="E16" s="24">
        <v>13011</v>
      </c>
      <c r="F16" s="2" t="s">
        <v>61</v>
      </c>
      <c r="G16" s="74">
        <v>0</v>
      </c>
      <c r="H16" s="74">
        <v>28.6</v>
      </c>
      <c r="I16" s="74">
        <v>28.6</v>
      </c>
      <c r="J16" s="74">
        <v>0</v>
      </c>
      <c r="K16" s="245">
        <f t="shared" si="0"/>
        <v>100</v>
      </c>
      <c r="L16" s="21"/>
      <c r="M16" s="21"/>
    </row>
    <row r="17" spans="1:13" ht="14.25" customHeight="1">
      <c r="A17" s="24">
        <v>525</v>
      </c>
      <c r="B17" s="24">
        <v>4339</v>
      </c>
      <c r="C17" s="24">
        <v>5132</v>
      </c>
      <c r="D17" s="203">
        <v>25</v>
      </c>
      <c r="E17" s="24">
        <v>13015</v>
      </c>
      <c r="F17" s="2" t="s">
        <v>16</v>
      </c>
      <c r="G17" s="74">
        <v>0</v>
      </c>
      <c r="H17" s="74">
        <v>3</v>
      </c>
      <c r="I17" s="74">
        <v>3</v>
      </c>
      <c r="J17" s="74">
        <v>0</v>
      </c>
      <c r="K17" s="245">
        <f t="shared" si="0"/>
        <v>100</v>
      </c>
      <c r="L17" s="21"/>
      <c r="M17" s="21"/>
    </row>
    <row r="18" spans="1:13" ht="14.25" customHeight="1">
      <c r="A18" s="24">
        <v>525</v>
      </c>
      <c r="B18" s="24">
        <v>4339</v>
      </c>
      <c r="C18" s="24">
        <v>5136</v>
      </c>
      <c r="D18" s="203">
        <v>25</v>
      </c>
      <c r="E18" s="24">
        <v>13015</v>
      </c>
      <c r="F18" s="2" t="s">
        <v>119</v>
      </c>
      <c r="G18" s="74">
        <v>0</v>
      </c>
      <c r="H18" s="74">
        <v>3</v>
      </c>
      <c r="I18" s="74">
        <v>3</v>
      </c>
      <c r="J18" s="74">
        <v>0</v>
      </c>
      <c r="K18" s="245">
        <f t="shared" si="0"/>
        <v>100</v>
      </c>
      <c r="L18" s="21"/>
      <c r="M18" s="21"/>
    </row>
    <row r="19" spans="1:13" ht="14.25" customHeight="1">
      <c r="A19" s="24">
        <v>525</v>
      </c>
      <c r="B19" s="24">
        <v>4339</v>
      </c>
      <c r="C19" s="24">
        <v>5137</v>
      </c>
      <c r="D19" s="203">
        <v>25</v>
      </c>
      <c r="E19" s="24">
        <v>13015</v>
      </c>
      <c r="F19" s="2" t="s">
        <v>62</v>
      </c>
      <c r="G19" s="74">
        <v>0</v>
      </c>
      <c r="H19" s="74">
        <v>5</v>
      </c>
      <c r="I19" s="74">
        <v>5</v>
      </c>
      <c r="J19" s="74">
        <v>0</v>
      </c>
      <c r="K19" s="245">
        <f t="shared" si="0"/>
        <v>100</v>
      </c>
      <c r="L19" s="21"/>
      <c r="M19" s="21"/>
    </row>
    <row r="20" spans="1:13" ht="14.25" customHeight="1">
      <c r="A20" s="24">
        <v>525</v>
      </c>
      <c r="B20" s="24">
        <v>4339</v>
      </c>
      <c r="C20" s="24">
        <v>5156</v>
      </c>
      <c r="D20" s="203">
        <v>25</v>
      </c>
      <c r="E20" s="24">
        <v>13015</v>
      </c>
      <c r="F20" s="18" t="s">
        <v>63</v>
      </c>
      <c r="G20" s="74">
        <v>0</v>
      </c>
      <c r="H20" s="74">
        <v>6</v>
      </c>
      <c r="I20" s="74">
        <v>6</v>
      </c>
      <c r="J20" s="74">
        <v>0</v>
      </c>
      <c r="K20" s="245">
        <f t="shared" si="0"/>
        <v>100</v>
      </c>
      <c r="L20" s="21"/>
      <c r="M20" s="21"/>
    </row>
    <row r="21" spans="1:11" ht="12.75">
      <c r="A21" s="24">
        <v>925</v>
      </c>
      <c r="B21" s="24">
        <v>6171</v>
      </c>
      <c r="C21" s="24">
        <v>5131</v>
      </c>
      <c r="D21" s="203">
        <v>25</v>
      </c>
      <c r="E21" s="24">
        <v>0</v>
      </c>
      <c r="F21" s="24" t="s">
        <v>166</v>
      </c>
      <c r="G21" s="74">
        <v>20</v>
      </c>
      <c r="H21" s="74">
        <v>20</v>
      </c>
      <c r="I21" s="74">
        <v>16.35</v>
      </c>
      <c r="J21" s="74">
        <f aca="true" t="shared" si="1" ref="J21:J36">I21/G21%</f>
        <v>81.75</v>
      </c>
      <c r="K21" s="74">
        <f aca="true" t="shared" si="2" ref="K21:K36">I21/H21%</f>
        <v>81.75</v>
      </c>
    </row>
    <row r="22" spans="1:11" ht="12.75">
      <c r="A22" s="2">
        <v>925</v>
      </c>
      <c r="B22" s="2">
        <v>6171</v>
      </c>
      <c r="C22" s="2">
        <v>5132</v>
      </c>
      <c r="D22" s="18">
        <v>25</v>
      </c>
      <c r="E22" s="2">
        <v>0</v>
      </c>
      <c r="F22" s="2" t="s">
        <v>16</v>
      </c>
      <c r="G22" s="61">
        <v>20</v>
      </c>
      <c r="H22" s="61">
        <v>26</v>
      </c>
      <c r="I22" s="74">
        <v>15.93</v>
      </c>
      <c r="J22" s="245">
        <f t="shared" si="1"/>
        <v>79.64999999999999</v>
      </c>
      <c r="K22" s="245">
        <f t="shared" si="2"/>
        <v>61.26923076923077</v>
      </c>
    </row>
    <row r="23" spans="1:11" ht="12.75">
      <c r="A23" s="3">
        <v>925</v>
      </c>
      <c r="B23" s="2">
        <v>6171</v>
      </c>
      <c r="C23" s="2">
        <v>5133</v>
      </c>
      <c r="D23" s="17">
        <v>25</v>
      </c>
      <c r="E23" s="2">
        <v>0</v>
      </c>
      <c r="F23" s="2" t="s">
        <v>28</v>
      </c>
      <c r="G23" s="61">
        <v>15</v>
      </c>
      <c r="H23" s="61">
        <v>15</v>
      </c>
      <c r="I23" s="74">
        <v>6.18</v>
      </c>
      <c r="J23" s="245">
        <f t="shared" si="1"/>
        <v>41.2</v>
      </c>
      <c r="K23" s="245">
        <f t="shared" si="2"/>
        <v>41.2</v>
      </c>
    </row>
    <row r="24" spans="1:11" ht="12.75">
      <c r="A24" s="3">
        <v>925</v>
      </c>
      <c r="B24" s="2">
        <v>6171</v>
      </c>
      <c r="C24" s="2">
        <v>5134</v>
      </c>
      <c r="D24" s="17">
        <v>25</v>
      </c>
      <c r="E24" s="2">
        <v>0</v>
      </c>
      <c r="F24" s="2" t="s">
        <v>149</v>
      </c>
      <c r="G24" s="61">
        <v>30</v>
      </c>
      <c r="H24" s="61">
        <v>30</v>
      </c>
      <c r="I24" s="74">
        <v>28.16</v>
      </c>
      <c r="J24" s="245">
        <f t="shared" si="1"/>
        <v>93.86666666666667</v>
      </c>
      <c r="K24" s="245">
        <f t="shared" si="2"/>
        <v>93.86666666666667</v>
      </c>
    </row>
    <row r="25" spans="1:11" ht="12.75">
      <c r="A25" s="3">
        <v>925</v>
      </c>
      <c r="B25" s="2">
        <v>6171</v>
      </c>
      <c r="C25" s="2">
        <v>5136</v>
      </c>
      <c r="D25" s="17">
        <v>25</v>
      </c>
      <c r="E25" s="2">
        <v>0</v>
      </c>
      <c r="F25" s="2" t="s">
        <v>119</v>
      </c>
      <c r="G25" s="61">
        <v>250</v>
      </c>
      <c r="H25" s="61">
        <v>250</v>
      </c>
      <c r="I25" s="74">
        <v>195.46</v>
      </c>
      <c r="J25" s="245">
        <f t="shared" si="1"/>
        <v>78.184</v>
      </c>
      <c r="K25" s="245">
        <f t="shared" si="2"/>
        <v>78.184</v>
      </c>
    </row>
    <row r="26" spans="1:11" ht="12.75">
      <c r="A26" s="3">
        <v>925</v>
      </c>
      <c r="B26" s="2">
        <v>6171</v>
      </c>
      <c r="C26" s="2">
        <v>5137</v>
      </c>
      <c r="D26" s="17">
        <v>25</v>
      </c>
      <c r="E26" s="2">
        <v>0</v>
      </c>
      <c r="F26" s="2" t="s">
        <v>62</v>
      </c>
      <c r="G26" s="61">
        <v>315</v>
      </c>
      <c r="H26" s="61">
        <v>405</v>
      </c>
      <c r="I26" s="74">
        <v>393.8</v>
      </c>
      <c r="J26" s="245">
        <f t="shared" si="1"/>
        <v>125.01587301587303</v>
      </c>
      <c r="K26" s="245">
        <f t="shared" si="2"/>
        <v>97.23456790123457</v>
      </c>
    </row>
    <row r="27" spans="1:11" ht="12.75">
      <c r="A27" s="3">
        <v>925</v>
      </c>
      <c r="B27" s="2">
        <v>6171</v>
      </c>
      <c r="C27" s="2">
        <v>5139</v>
      </c>
      <c r="D27" s="17">
        <v>25</v>
      </c>
      <c r="E27" s="2">
        <v>0</v>
      </c>
      <c r="F27" s="2" t="s">
        <v>170</v>
      </c>
      <c r="G27" s="61">
        <v>1320</v>
      </c>
      <c r="H27" s="61">
        <v>1320</v>
      </c>
      <c r="I27" s="74">
        <v>1025.93</v>
      </c>
      <c r="J27" s="245">
        <f t="shared" si="1"/>
        <v>77.72196969696971</v>
      </c>
      <c r="K27" s="245">
        <f t="shared" si="2"/>
        <v>77.72196969696971</v>
      </c>
    </row>
    <row r="28" spans="1:11" ht="12.75">
      <c r="A28" s="3">
        <v>925</v>
      </c>
      <c r="B28" s="2">
        <v>6171</v>
      </c>
      <c r="C28" s="2">
        <v>5151</v>
      </c>
      <c r="D28" s="17">
        <v>25</v>
      </c>
      <c r="E28" s="2">
        <v>0</v>
      </c>
      <c r="F28" s="2" t="s">
        <v>116</v>
      </c>
      <c r="G28" s="61">
        <v>500</v>
      </c>
      <c r="H28" s="61">
        <v>500</v>
      </c>
      <c r="I28" s="74">
        <v>289.35</v>
      </c>
      <c r="J28" s="74">
        <f t="shared" si="1"/>
        <v>57.870000000000005</v>
      </c>
      <c r="K28" s="245">
        <f t="shared" si="2"/>
        <v>57.870000000000005</v>
      </c>
    </row>
    <row r="29" spans="1:11" ht="12.75">
      <c r="A29" s="3">
        <v>925</v>
      </c>
      <c r="B29" s="2">
        <v>6171</v>
      </c>
      <c r="C29" s="2">
        <v>5152</v>
      </c>
      <c r="D29" s="17">
        <v>25</v>
      </c>
      <c r="E29" s="2">
        <v>0</v>
      </c>
      <c r="F29" s="2" t="s">
        <v>117</v>
      </c>
      <c r="G29" s="61">
        <v>1700</v>
      </c>
      <c r="H29" s="61">
        <v>1700</v>
      </c>
      <c r="I29" s="61">
        <v>1560.36</v>
      </c>
      <c r="J29" s="245">
        <f t="shared" si="1"/>
        <v>91.78588235294117</v>
      </c>
      <c r="K29" s="245">
        <f t="shared" si="2"/>
        <v>91.78588235294117</v>
      </c>
    </row>
    <row r="30" spans="1:11" ht="12.75">
      <c r="A30" s="3">
        <v>925</v>
      </c>
      <c r="B30" s="2">
        <v>6171</v>
      </c>
      <c r="C30" s="2">
        <v>5154</v>
      </c>
      <c r="D30" s="17">
        <v>25</v>
      </c>
      <c r="E30" s="2">
        <v>0</v>
      </c>
      <c r="F30" s="2" t="s">
        <v>118</v>
      </c>
      <c r="G30" s="61">
        <v>2400</v>
      </c>
      <c r="H30" s="61">
        <v>2045</v>
      </c>
      <c r="I30" s="61">
        <v>1777.54</v>
      </c>
      <c r="J30" s="245">
        <f t="shared" si="1"/>
        <v>74.06416666666667</v>
      </c>
      <c r="K30" s="245">
        <f t="shared" si="2"/>
        <v>86.92127139364304</v>
      </c>
    </row>
    <row r="31" spans="1:11" ht="12.75">
      <c r="A31" s="3">
        <v>925</v>
      </c>
      <c r="B31" s="2">
        <v>6171</v>
      </c>
      <c r="C31" s="2">
        <v>5161</v>
      </c>
      <c r="D31" s="17">
        <v>25</v>
      </c>
      <c r="E31" s="2">
        <v>0</v>
      </c>
      <c r="F31" s="2" t="s">
        <v>76</v>
      </c>
      <c r="G31" s="61">
        <v>600</v>
      </c>
      <c r="H31" s="61">
        <v>270</v>
      </c>
      <c r="I31" s="61">
        <v>189.14</v>
      </c>
      <c r="J31" s="245">
        <f t="shared" si="1"/>
        <v>31.52333333333333</v>
      </c>
      <c r="K31" s="245">
        <f t="shared" si="2"/>
        <v>70.05185185185184</v>
      </c>
    </row>
    <row r="32" spans="1:11" ht="12.75">
      <c r="A32" s="3">
        <v>925</v>
      </c>
      <c r="B32" s="2">
        <v>6171</v>
      </c>
      <c r="C32" s="2">
        <v>5162</v>
      </c>
      <c r="D32" s="17">
        <v>25</v>
      </c>
      <c r="E32" s="2">
        <v>0</v>
      </c>
      <c r="F32" s="2" t="s">
        <v>61</v>
      </c>
      <c r="G32" s="61">
        <v>1040</v>
      </c>
      <c r="H32" s="61">
        <v>1060</v>
      </c>
      <c r="I32" s="61">
        <v>632.36</v>
      </c>
      <c r="J32" s="245">
        <f t="shared" si="1"/>
        <v>60.80384615384615</v>
      </c>
      <c r="K32" s="245">
        <f t="shared" si="2"/>
        <v>59.65660377358491</v>
      </c>
    </row>
    <row r="33" spans="1:11" ht="12.75">
      <c r="A33" s="3">
        <v>925</v>
      </c>
      <c r="B33" s="2">
        <v>6171</v>
      </c>
      <c r="C33" s="2">
        <v>5164</v>
      </c>
      <c r="D33" s="17">
        <v>25</v>
      </c>
      <c r="E33" s="2">
        <v>0</v>
      </c>
      <c r="F33" s="2" t="s">
        <v>54</v>
      </c>
      <c r="G33" s="61">
        <v>5</v>
      </c>
      <c r="H33" s="61">
        <v>5</v>
      </c>
      <c r="I33" s="61">
        <v>4.6</v>
      </c>
      <c r="J33" s="245">
        <f t="shared" si="1"/>
        <v>91.99999999999999</v>
      </c>
      <c r="K33" s="245">
        <f t="shared" si="2"/>
        <v>91.99999999999999</v>
      </c>
    </row>
    <row r="34" spans="1:11" ht="12.75">
      <c r="A34" s="3">
        <v>925</v>
      </c>
      <c r="B34" s="2">
        <v>6171</v>
      </c>
      <c r="C34" s="2">
        <v>5169</v>
      </c>
      <c r="D34" s="17">
        <v>25</v>
      </c>
      <c r="E34" s="2">
        <v>0</v>
      </c>
      <c r="F34" s="2" t="s">
        <v>26</v>
      </c>
      <c r="G34" s="61">
        <v>1800</v>
      </c>
      <c r="H34" s="61">
        <v>1734</v>
      </c>
      <c r="I34" s="61">
        <v>1675.06</v>
      </c>
      <c r="J34" s="245">
        <f t="shared" si="1"/>
        <v>93.05888888888889</v>
      </c>
      <c r="K34" s="245">
        <f t="shared" si="2"/>
        <v>96.60092272202999</v>
      </c>
    </row>
    <row r="35" spans="1:11" ht="13.5" thickBot="1">
      <c r="A35" s="2">
        <v>925</v>
      </c>
      <c r="B35" s="2">
        <v>6171</v>
      </c>
      <c r="C35" s="2">
        <v>5171</v>
      </c>
      <c r="D35" s="18">
        <v>25</v>
      </c>
      <c r="E35" s="6">
        <v>0</v>
      </c>
      <c r="F35" s="6" t="s">
        <v>15</v>
      </c>
      <c r="G35" s="71">
        <v>1985</v>
      </c>
      <c r="H35" s="295">
        <v>2021.6</v>
      </c>
      <c r="I35" s="295">
        <v>1853.28</v>
      </c>
      <c r="J35" s="295">
        <f t="shared" si="1"/>
        <v>93.36423173803526</v>
      </c>
      <c r="K35" s="295">
        <f t="shared" si="2"/>
        <v>91.67392164622082</v>
      </c>
    </row>
    <row r="36" spans="1:13" ht="13.5" thickBot="1">
      <c r="A36" s="9" t="s">
        <v>283</v>
      </c>
      <c r="B36" s="10"/>
      <c r="C36" s="10"/>
      <c r="D36" s="10"/>
      <c r="E36" s="10"/>
      <c r="F36" s="10"/>
      <c r="G36" s="63">
        <f>SUM(G3:G35)</f>
        <v>12000</v>
      </c>
      <c r="H36" s="63">
        <f>SUM(H3:H35)</f>
        <v>11836.4</v>
      </c>
      <c r="I36" s="63">
        <f>SUM(I3:I35)</f>
        <v>10098.300000000001</v>
      </c>
      <c r="J36" s="241">
        <f t="shared" si="1"/>
        <v>84.1525</v>
      </c>
      <c r="K36" s="242">
        <f t="shared" si="2"/>
        <v>85.31563651110136</v>
      </c>
      <c r="M36" s="21"/>
    </row>
    <row r="37" spans="1:13" ht="12.75">
      <c r="A37" s="13"/>
      <c r="B37" s="15"/>
      <c r="C37" s="15"/>
      <c r="D37" s="15"/>
      <c r="E37" s="15"/>
      <c r="F37" s="15"/>
      <c r="G37" s="65"/>
      <c r="H37" s="65"/>
      <c r="I37" s="65"/>
      <c r="J37" s="268"/>
      <c r="K37" s="268"/>
      <c r="M37" s="21"/>
    </row>
    <row r="38" spans="1:13" ht="12.75">
      <c r="A38" s="13"/>
      <c r="B38" s="15"/>
      <c r="C38" s="15"/>
      <c r="D38" s="15"/>
      <c r="E38" s="15"/>
      <c r="F38" s="15"/>
      <c r="G38" s="65"/>
      <c r="H38" s="65"/>
      <c r="I38" s="65"/>
      <c r="J38" s="268"/>
      <c r="K38" s="268"/>
      <c r="M38" s="21"/>
    </row>
    <row r="39" spans="1:9" ht="9" customHeight="1">
      <c r="A39" s="13"/>
      <c r="B39" s="15"/>
      <c r="C39" s="15"/>
      <c r="D39" s="15"/>
      <c r="E39" s="15"/>
      <c r="F39" s="15"/>
      <c r="G39" s="16"/>
      <c r="H39" s="16"/>
      <c r="I39" s="16"/>
    </row>
    <row r="40" spans="1:11" ht="12.75">
      <c r="A40" s="46" t="s">
        <v>648</v>
      </c>
      <c r="B40" s="23"/>
      <c r="C40" s="23"/>
      <c r="D40" s="23"/>
      <c r="E40" s="23"/>
      <c r="F40" s="23"/>
      <c r="G40" s="65"/>
      <c r="H40" s="65"/>
      <c r="I40" s="65"/>
      <c r="J40" s="21"/>
      <c r="K40" s="21"/>
    </row>
    <row r="41" spans="1:11" ht="17.25" customHeight="1">
      <c r="A41" s="788" t="s">
        <v>950</v>
      </c>
      <c r="B41" s="788"/>
      <c r="C41" s="788"/>
      <c r="D41" s="788"/>
      <c r="E41" s="788"/>
      <c r="F41" s="788"/>
      <c r="G41" s="788"/>
      <c r="H41" s="788"/>
      <c r="I41" s="788"/>
      <c r="J41" s="788"/>
      <c r="K41" s="788"/>
    </row>
    <row r="42" spans="1:11" ht="9" customHeight="1">
      <c r="A42" s="43"/>
      <c r="B42" s="23"/>
      <c r="C42" s="23"/>
      <c r="D42" s="23"/>
      <c r="E42" s="23"/>
      <c r="F42" s="23"/>
      <c r="G42" s="65"/>
      <c r="H42" s="65"/>
      <c r="I42" s="65"/>
      <c r="J42" s="21"/>
      <c r="K42" s="21"/>
    </row>
    <row r="43" spans="1:11" ht="12.75">
      <c r="A43" s="46" t="s">
        <v>135</v>
      </c>
      <c r="B43" s="23"/>
      <c r="C43" s="23"/>
      <c r="D43" s="23"/>
      <c r="E43" s="23"/>
      <c r="F43" s="23"/>
      <c r="G43" s="65"/>
      <c r="H43" s="65"/>
      <c r="I43" s="65"/>
      <c r="J43" s="21"/>
      <c r="K43" s="21"/>
    </row>
    <row r="44" spans="1:11" ht="41.25" customHeight="1">
      <c r="A44" s="744" t="s">
        <v>801</v>
      </c>
      <c r="B44" s="762"/>
      <c r="C44" s="762"/>
      <c r="D44" s="762"/>
      <c r="E44" s="762"/>
      <c r="F44" s="762"/>
      <c r="G44" s="762"/>
      <c r="H44" s="735"/>
      <c r="I44" s="735"/>
      <c r="J44" s="735"/>
      <c r="K44" s="735"/>
    </row>
    <row r="45" spans="1:11" ht="54" customHeight="1">
      <c r="A45" s="744" t="s">
        <v>802</v>
      </c>
      <c r="B45" s="762"/>
      <c r="C45" s="762"/>
      <c r="D45" s="762"/>
      <c r="E45" s="762"/>
      <c r="F45" s="762"/>
      <c r="G45" s="762"/>
      <c r="H45" s="735"/>
      <c r="I45" s="735"/>
      <c r="J45" s="735"/>
      <c r="K45" s="735"/>
    </row>
    <row r="46" spans="1:11" ht="39" customHeight="1">
      <c r="A46" s="744" t="s">
        <v>572</v>
      </c>
      <c r="B46" s="762"/>
      <c r="C46" s="762"/>
      <c r="D46" s="762"/>
      <c r="E46" s="762"/>
      <c r="F46" s="762"/>
      <c r="G46" s="762"/>
      <c r="H46" s="735"/>
      <c r="I46" s="735"/>
      <c r="J46" s="735"/>
      <c r="K46" s="735"/>
    </row>
    <row r="47" spans="1:11" ht="67.5" customHeight="1">
      <c r="A47" s="744" t="s">
        <v>722</v>
      </c>
      <c r="B47" s="762"/>
      <c r="C47" s="762"/>
      <c r="D47" s="762"/>
      <c r="E47" s="762"/>
      <c r="F47" s="762"/>
      <c r="G47" s="762"/>
      <c r="H47" s="735"/>
      <c r="I47" s="735"/>
      <c r="J47" s="735"/>
      <c r="K47" s="735"/>
    </row>
    <row r="48" spans="1:11" ht="7.5" customHeight="1">
      <c r="A48" s="47"/>
      <c r="B48" s="58"/>
      <c r="C48" s="58"/>
      <c r="D48" s="58"/>
      <c r="E48" s="58"/>
      <c r="F48" s="58"/>
      <c r="G48" s="58"/>
      <c r="H48" s="304"/>
      <c r="I48" s="304"/>
      <c r="J48" s="304"/>
      <c r="K48" s="304"/>
    </row>
    <row r="49" spans="1:11" ht="14.25" customHeight="1" thickBot="1">
      <c r="A49" s="53" t="s">
        <v>180</v>
      </c>
      <c r="B49" s="21"/>
      <c r="C49" s="21"/>
      <c r="D49" s="21"/>
      <c r="E49" s="21"/>
      <c r="F49" s="21"/>
      <c r="G49" s="21"/>
      <c r="H49" s="21"/>
      <c r="I49" s="21"/>
      <c r="J49" s="21"/>
      <c r="K49" s="21"/>
    </row>
    <row r="50" spans="1:11" ht="14.25" customHeight="1" thickBot="1">
      <c r="A50" s="329" t="s">
        <v>229</v>
      </c>
      <c r="B50" s="330" t="s">
        <v>230</v>
      </c>
      <c r="C50" s="330" t="s">
        <v>36</v>
      </c>
      <c r="D50" s="330" t="s">
        <v>276</v>
      </c>
      <c r="E50" s="330" t="s">
        <v>277</v>
      </c>
      <c r="F50" s="330" t="s">
        <v>278</v>
      </c>
      <c r="G50" s="206" t="s">
        <v>247</v>
      </c>
      <c r="H50" s="206" t="s">
        <v>248</v>
      </c>
      <c r="I50" s="206" t="s">
        <v>249</v>
      </c>
      <c r="J50" s="206" t="s">
        <v>250</v>
      </c>
      <c r="K50" s="206" t="s">
        <v>251</v>
      </c>
    </row>
    <row r="51" spans="1:11" ht="12.75">
      <c r="A51" s="89">
        <v>725</v>
      </c>
      <c r="B51" s="89">
        <v>5512</v>
      </c>
      <c r="C51" s="89">
        <v>5139</v>
      </c>
      <c r="D51" s="89">
        <v>25</v>
      </c>
      <c r="E51" s="89">
        <v>0</v>
      </c>
      <c r="F51" s="89" t="s">
        <v>170</v>
      </c>
      <c r="G51" s="74">
        <v>2</v>
      </c>
      <c r="H51" s="74">
        <v>2</v>
      </c>
      <c r="I51" s="74">
        <v>0</v>
      </c>
      <c r="J51" s="74">
        <f>I51/G51%</f>
        <v>0</v>
      </c>
      <c r="K51" s="74">
        <f>I51/H51%</f>
        <v>0</v>
      </c>
    </row>
    <row r="52" spans="1:11" ht="12.75">
      <c r="A52" s="24">
        <v>725</v>
      </c>
      <c r="B52" s="24">
        <v>5512</v>
      </c>
      <c r="C52" s="24">
        <v>5169</v>
      </c>
      <c r="D52" s="24">
        <v>25</v>
      </c>
      <c r="E52" s="24">
        <v>0</v>
      </c>
      <c r="F52" s="24" t="s">
        <v>26</v>
      </c>
      <c r="G52" s="74">
        <v>160</v>
      </c>
      <c r="H52" s="74">
        <v>160</v>
      </c>
      <c r="I52" s="74">
        <v>136.25</v>
      </c>
      <c r="J52" s="74">
        <f>I52/G52%</f>
        <v>85.15625</v>
      </c>
      <c r="K52" s="74">
        <f>I52/H52%</f>
        <v>85.15625</v>
      </c>
    </row>
    <row r="53" spans="1:11" ht="14.25" customHeight="1" thickBot="1">
      <c r="A53" s="24">
        <v>725</v>
      </c>
      <c r="B53" s="24">
        <v>5512</v>
      </c>
      <c r="C53" s="24">
        <v>5171</v>
      </c>
      <c r="D53" s="24">
        <v>25</v>
      </c>
      <c r="E53" s="24">
        <v>0</v>
      </c>
      <c r="F53" s="24" t="s">
        <v>15</v>
      </c>
      <c r="G53" s="74">
        <v>2</v>
      </c>
      <c r="H53" s="74">
        <v>2</v>
      </c>
      <c r="I53" s="74">
        <v>0</v>
      </c>
      <c r="J53" s="295">
        <f>I53/G53%</f>
        <v>0</v>
      </c>
      <c r="K53" s="295">
        <f>I53/H53%</f>
        <v>0</v>
      </c>
    </row>
    <row r="54" spans="1:11" ht="13.5" thickBot="1">
      <c r="A54" s="263" t="s">
        <v>283</v>
      </c>
      <c r="B54" s="334"/>
      <c r="C54" s="334"/>
      <c r="D54" s="334"/>
      <c r="E54" s="334"/>
      <c r="F54" s="334"/>
      <c r="G54" s="63">
        <f>SUM(G51:G53)</f>
        <v>164</v>
      </c>
      <c r="H54" s="63">
        <f>SUM(H51:H53)</f>
        <v>164</v>
      </c>
      <c r="I54" s="63">
        <f>SUM(I51:I53)</f>
        <v>136.25</v>
      </c>
      <c r="J54" s="335">
        <f>I54/G54%</f>
        <v>83.07926829268293</v>
      </c>
      <c r="K54" s="336">
        <f>I54/H54%</f>
        <v>83.07926829268293</v>
      </c>
    </row>
    <row r="55" spans="1:11" ht="9" customHeight="1">
      <c r="A55" s="43"/>
      <c r="B55" s="23"/>
      <c r="C55" s="23"/>
      <c r="D55" s="23"/>
      <c r="E55" s="23"/>
      <c r="F55" s="23"/>
      <c r="G55" s="65"/>
      <c r="H55" s="65"/>
      <c r="I55" s="65"/>
      <c r="J55" s="338"/>
      <c r="K55" s="338"/>
    </row>
    <row r="56" spans="1:11" ht="12.75">
      <c r="A56" s="56" t="s">
        <v>50</v>
      </c>
      <c r="B56" s="21"/>
      <c r="C56" s="21"/>
      <c r="D56" s="21"/>
      <c r="E56" s="21"/>
      <c r="F56" s="21"/>
      <c r="G56" s="21"/>
      <c r="H56" s="21"/>
      <c r="I56" s="21"/>
      <c r="J56" s="21"/>
      <c r="K56" s="21"/>
    </row>
    <row r="57" spans="1:13" ht="40.5" customHeight="1">
      <c r="A57" s="744" t="s">
        <v>800</v>
      </c>
      <c r="B57" s="762"/>
      <c r="C57" s="762"/>
      <c r="D57" s="762"/>
      <c r="E57" s="762"/>
      <c r="F57" s="762"/>
      <c r="G57" s="762"/>
      <c r="H57" s="735"/>
      <c r="I57" s="735"/>
      <c r="J57" s="735"/>
      <c r="K57" s="735"/>
      <c r="M57" s="21"/>
    </row>
    <row r="58" spans="1:11" ht="9.75" customHeight="1">
      <c r="A58" s="56"/>
      <c r="B58" s="21"/>
      <c r="C58" s="21"/>
      <c r="D58" s="21"/>
      <c r="E58" s="21"/>
      <c r="F58" s="21"/>
      <c r="G58" s="21"/>
      <c r="H58" s="21"/>
      <c r="I58" s="21"/>
      <c r="J58" s="21"/>
      <c r="K58" s="21"/>
    </row>
    <row r="59" spans="1:11" ht="13.5" thickBot="1">
      <c r="A59" s="53" t="s">
        <v>345</v>
      </c>
      <c r="B59" s="54"/>
      <c r="C59" s="54"/>
      <c r="D59" s="54"/>
      <c r="E59" s="54"/>
      <c r="F59" s="54"/>
      <c r="G59" s="54"/>
      <c r="H59" s="54"/>
      <c r="I59" s="54"/>
      <c r="J59" s="54"/>
      <c r="K59" s="54"/>
    </row>
    <row r="60" spans="1:11" ht="17.25" customHeight="1" thickBot="1">
      <c r="A60" s="329" t="s">
        <v>229</v>
      </c>
      <c r="B60" s="330" t="s">
        <v>230</v>
      </c>
      <c r="C60" s="330" t="s">
        <v>36</v>
      </c>
      <c r="D60" s="330" t="s">
        <v>276</v>
      </c>
      <c r="E60" s="330" t="s">
        <v>277</v>
      </c>
      <c r="F60" s="331" t="s">
        <v>278</v>
      </c>
      <c r="G60" s="206" t="s">
        <v>247</v>
      </c>
      <c r="H60" s="206" t="s">
        <v>248</v>
      </c>
      <c r="I60" s="206" t="s">
        <v>249</v>
      </c>
      <c r="J60" s="206" t="s">
        <v>250</v>
      </c>
      <c r="K60" s="206" t="s">
        <v>251</v>
      </c>
    </row>
    <row r="61" spans="1:11" ht="12.75">
      <c r="A61" s="203">
        <v>926</v>
      </c>
      <c r="B61" s="203">
        <v>6171</v>
      </c>
      <c r="C61" s="203">
        <v>5139</v>
      </c>
      <c r="D61" s="203">
        <v>26</v>
      </c>
      <c r="E61" s="203">
        <v>0</v>
      </c>
      <c r="F61" s="203" t="s">
        <v>170</v>
      </c>
      <c r="G61" s="74">
        <v>30</v>
      </c>
      <c r="H61" s="74">
        <v>30</v>
      </c>
      <c r="I61" s="74">
        <v>14.76</v>
      </c>
      <c r="J61" s="74">
        <f aca="true" t="shared" si="3" ref="J61:J69">I61/G61%</f>
        <v>49.2</v>
      </c>
      <c r="K61" s="74">
        <f aca="true" t="shared" si="4" ref="K61:K69">I61/H61%</f>
        <v>49.2</v>
      </c>
    </row>
    <row r="62" spans="1:11" s="11" customFormat="1" ht="12.75">
      <c r="A62" s="203">
        <v>926</v>
      </c>
      <c r="B62" s="203">
        <v>6171</v>
      </c>
      <c r="C62" s="203">
        <v>5156</v>
      </c>
      <c r="D62" s="203">
        <v>26</v>
      </c>
      <c r="E62" s="203">
        <v>0</v>
      </c>
      <c r="F62" s="203" t="s">
        <v>63</v>
      </c>
      <c r="G62" s="74">
        <v>450</v>
      </c>
      <c r="H62" s="74">
        <v>450</v>
      </c>
      <c r="I62" s="74">
        <v>223.18</v>
      </c>
      <c r="J62" s="74">
        <f t="shared" si="3"/>
        <v>49.595555555555556</v>
      </c>
      <c r="K62" s="74">
        <f t="shared" si="4"/>
        <v>49.595555555555556</v>
      </c>
    </row>
    <row r="63" spans="1:11" s="11" customFormat="1" ht="14.25" customHeight="1">
      <c r="A63" s="203">
        <v>926</v>
      </c>
      <c r="B63" s="203">
        <v>6171</v>
      </c>
      <c r="C63" s="203">
        <v>5163</v>
      </c>
      <c r="D63" s="203">
        <v>26</v>
      </c>
      <c r="E63" s="203">
        <v>0</v>
      </c>
      <c r="F63" s="203" t="s">
        <v>60</v>
      </c>
      <c r="G63" s="74">
        <v>250</v>
      </c>
      <c r="H63" s="74">
        <v>411.9</v>
      </c>
      <c r="I63" s="74">
        <v>192.6</v>
      </c>
      <c r="J63" s="74">
        <f t="shared" si="3"/>
        <v>77.03999999999999</v>
      </c>
      <c r="K63" s="74">
        <f t="shared" si="4"/>
        <v>46.75892206846322</v>
      </c>
    </row>
    <row r="64" spans="1:11" s="11" customFormat="1" ht="12.75">
      <c r="A64" s="203">
        <v>926</v>
      </c>
      <c r="B64" s="203">
        <v>6171</v>
      </c>
      <c r="C64" s="203">
        <v>5169</v>
      </c>
      <c r="D64" s="203">
        <v>26</v>
      </c>
      <c r="E64" s="203">
        <v>0</v>
      </c>
      <c r="F64" s="203" t="s">
        <v>26</v>
      </c>
      <c r="G64" s="74">
        <v>95</v>
      </c>
      <c r="H64" s="74">
        <v>135</v>
      </c>
      <c r="I64" s="74">
        <v>102.48</v>
      </c>
      <c r="J64" s="74">
        <f t="shared" si="3"/>
        <v>107.87368421052632</v>
      </c>
      <c r="K64" s="74">
        <f t="shared" si="4"/>
        <v>75.91111111111111</v>
      </c>
    </row>
    <row r="65" spans="1:11" s="11" customFormat="1" ht="12.75">
      <c r="A65" s="203">
        <v>926</v>
      </c>
      <c r="B65" s="203">
        <v>6171</v>
      </c>
      <c r="C65" s="203">
        <v>5171</v>
      </c>
      <c r="D65" s="203">
        <v>26</v>
      </c>
      <c r="E65" s="203">
        <v>0</v>
      </c>
      <c r="F65" s="203" t="s">
        <v>15</v>
      </c>
      <c r="G65" s="74">
        <v>310</v>
      </c>
      <c r="H65" s="74">
        <v>370</v>
      </c>
      <c r="I65" s="74">
        <v>302.11</v>
      </c>
      <c r="J65" s="74">
        <f t="shared" si="3"/>
        <v>97.45483870967742</v>
      </c>
      <c r="K65" s="74">
        <f t="shared" si="4"/>
        <v>81.65135135135135</v>
      </c>
    </row>
    <row r="66" spans="1:11" s="11" customFormat="1" ht="12.75">
      <c r="A66" s="203">
        <v>926</v>
      </c>
      <c r="B66" s="203">
        <v>6171</v>
      </c>
      <c r="C66" s="203">
        <v>5178</v>
      </c>
      <c r="D66" s="203">
        <v>26</v>
      </c>
      <c r="E66" s="203">
        <v>0</v>
      </c>
      <c r="F66" s="203" t="s">
        <v>224</v>
      </c>
      <c r="G66" s="74">
        <v>423</v>
      </c>
      <c r="H66" s="74">
        <v>343</v>
      </c>
      <c r="I66" s="74">
        <v>229.68</v>
      </c>
      <c r="J66" s="74">
        <f t="shared" si="3"/>
        <v>54.29787234042553</v>
      </c>
      <c r="K66" s="74">
        <f t="shared" si="4"/>
        <v>66.96209912536443</v>
      </c>
    </row>
    <row r="67" spans="1:11" s="11" customFormat="1" ht="12.75">
      <c r="A67" s="203">
        <v>926</v>
      </c>
      <c r="B67" s="203">
        <v>6171</v>
      </c>
      <c r="C67" s="203">
        <v>5189</v>
      </c>
      <c r="D67" s="203">
        <v>26</v>
      </c>
      <c r="E67" s="203">
        <v>0</v>
      </c>
      <c r="F67" s="203" t="s">
        <v>39</v>
      </c>
      <c r="G67" s="74">
        <v>30</v>
      </c>
      <c r="H67" s="74">
        <v>30</v>
      </c>
      <c r="I67" s="74">
        <v>0</v>
      </c>
      <c r="J67" s="74">
        <f t="shared" si="3"/>
        <v>0</v>
      </c>
      <c r="K67" s="74">
        <f t="shared" si="4"/>
        <v>0</v>
      </c>
    </row>
    <row r="68" spans="1:11" s="11" customFormat="1" ht="13.5" thickBot="1">
      <c r="A68" s="203">
        <v>926</v>
      </c>
      <c r="B68" s="203">
        <v>6171</v>
      </c>
      <c r="C68" s="203">
        <v>5362</v>
      </c>
      <c r="D68" s="100">
        <v>26</v>
      </c>
      <c r="E68" s="203">
        <v>0</v>
      </c>
      <c r="F68" s="203" t="s">
        <v>14</v>
      </c>
      <c r="G68" s="74">
        <v>22</v>
      </c>
      <c r="H68" s="74">
        <v>22</v>
      </c>
      <c r="I68" s="74">
        <v>16.5</v>
      </c>
      <c r="J68" s="295">
        <f t="shared" si="3"/>
        <v>75</v>
      </c>
      <c r="K68" s="295">
        <f t="shared" si="4"/>
        <v>75</v>
      </c>
    </row>
    <row r="69" spans="1:11" s="11" customFormat="1" ht="13.5" thickBot="1">
      <c r="A69" s="263" t="s">
        <v>283</v>
      </c>
      <c r="B69" s="589"/>
      <c r="C69" s="589"/>
      <c r="D69" s="589"/>
      <c r="E69" s="589"/>
      <c r="F69" s="589"/>
      <c r="G69" s="63">
        <f>SUM(G61:G68)</f>
        <v>1610</v>
      </c>
      <c r="H69" s="63">
        <f>SUM(H61:H68)</f>
        <v>1791.9</v>
      </c>
      <c r="I69" s="63">
        <f>SUM(I61:I68)</f>
        <v>1081.31</v>
      </c>
      <c r="J69" s="335">
        <f t="shared" si="3"/>
        <v>67.16211180124223</v>
      </c>
      <c r="K69" s="336">
        <f t="shared" si="4"/>
        <v>60.344327250404596</v>
      </c>
    </row>
    <row r="70" spans="1:11" s="11" customFormat="1" ht="12.75">
      <c r="A70" s="43"/>
      <c r="B70" s="30"/>
      <c r="C70" s="30"/>
      <c r="D70" s="30"/>
      <c r="E70" s="30"/>
      <c r="F70" s="30"/>
      <c r="G70" s="65"/>
      <c r="H70" s="65"/>
      <c r="I70" s="65"/>
      <c r="J70" s="338"/>
      <c r="K70" s="338"/>
    </row>
    <row r="71" spans="1:11" s="11" customFormat="1" ht="7.5" customHeight="1">
      <c r="A71" s="56"/>
      <c r="B71" s="21"/>
      <c r="C71" s="21"/>
      <c r="D71" s="21"/>
      <c r="E71" s="21"/>
      <c r="F71" s="21"/>
      <c r="G71" s="21"/>
      <c r="H71" s="21"/>
      <c r="I71" s="21"/>
      <c r="J71" s="21"/>
      <c r="K71" s="21"/>
    </row>
    <row r="72" spans="1:13" s="11" customFormat="1" ht="12.75">
      <c r="A72" s="56" t="s">
        <v>51</v>
      </c>
      <c r="B72" s="21"/>
      <c r="C72" s="21"/>
      <c r="D72" s="21"/>
      <c r="E72" s="21"/>
      <c r="F72" s="21"/>
      <c r="G72" s="21"/>
      <c r="H72" s="21"/>
      <c r="I72" s="21"/>
      <c r="J72" s="21"/>
      <c r="K72" s="21"/>
      <c r="M72" s="54"/>
    </row>
    <row r="73" spans="1:11" ht="52.5" customHeight="1">
      <c r="A73" s="744" t="s">
        <v>656</v>
      </c>
      <c r="B73" s="762"/>
      <c r="C73" s="762"/>
      <c r="D73" s="762"/>
      <c r="E73" s="762"/>
      <c r="F73" s="762"/>
      <c r="G73" s="762"/>
      <c r="H73" s="735"/>
      <c r="I73" s="735"/>
      <c r="J73" s="735"/>
      <c r="K73" s="735"/>
    </row>
    <row r="74" spans="1:11" ht="41.25" customHeight="1">
      <c r="A74" s="744" t="s">
        <v>593</v>
      </c>
      <c r="B74" s="762"/>
      <c r="C74" s="762"/>
      <c r="D74" s="762"/>
      <c r="E74" s="762"/>
      <c r="F74" s="762"/>
      <c r="G74" s="762"/>
      <c r="H74" s="735"/>
      <c r="I74" s="735"/>
      <c r="J74" s="735"/>
      <c r="K74" s="735"/>
    </row>
    <row r="75" spans="1:11" s="15" customFormat="1" ht="27" customHeight="1">
      <c r="A75" s="744" t="s">
        <v>839</v>
      </c>
      <c r="B75" s="762"/>
      <c r="C75" s="762"/>
      <c r="D75" s="762"/>
      <c r="E75" s="762"/>
      <c r="F75" s="762"/>
      <c r="G75" s="762"/>
      <c r="H75" s="735"/>
      <c r="I75" s="735"/>
      <c r="J75" s="735"/>
      <c r="K75" s="735"/>
    </row>
    <row r="76" spans="1:11" ht="18" customHeight="1">
      <c r="A76" s="21"/>
      <c r="B76" s="21"/>
      <c r="C76" s="21"/>
      <c r="D76" s="21"/>
      <c r="E76" s="21"/>
      <c r="F76" s="21"/>
      <c r="G76" s="21"/>
      <c r="H76" s="21"/>
      <c r="I76" s="21"/>
      <c r="J76" s="21"/>
      <c r="K76" s="21"/>
    </row>
    <row r="77" spans="1:11" ht="12" customHeight="1">
      <c r="A77" s="21"/>
      <c r="B77" s="21"/>
      <c r="C77" s="21"/>
      <c r="D77" s="21"/>
      <c r="E77" s="21"/>
      <c r="F77" s="21"/>
      <c r="G77" s="21"/>
      <c r="H77" s="21"/>
      <c r="I77" s="21"/>
      <c r="J77" s="21"/>
      <c r="K77" s="21"/>
    </row>
    <row r="78" spans="1:11" ht="45" customHeight="1">
      <c r="A78" s="21"/>
      <c r="B78" s="21"/>
      <c r="C78" s="21"/>
      <c r="D78" s="21"/>
      <c r="E78" s="21"/>
      <c r="F78" s="21"/>
      <c r="G78" s="21"/>
      <c r="H78" s="21"/>
      <c r="I78" s="21"/>
      <c r="J78" s="21"/>
      <c r="K78" s="21"/>
    </row>
  </sheetData>
  <sheetProtection/>
  <mergeCells count="9">
    <mergeCell ref="A41:K41"/>
    <mergeCell ref="A73:K73"/>
    <mergeCell ref="A75:K75"/>
    <mergeCell ref="A74:K74"/>
    <mergeCell ref="A45:K45"/>
    <mergeCell ref="A57:K57"/>
    <mergeCell ref="A44:K44"/>
    <mergeCell ref="A46:K46"/>
    <mergeCell ref="A47:K47"/>
  </mergeCells>
  <printOptions/>
  <pageMargins left="0.7874015748031497" right="0.7874015748031497" top="0.5905511811023623" bottom="0.5905511811023623" header="0.5118110236220472" footer="0.5118110236220472"/>
  <pageSetup horizontalDpi="600" verticalDpi="600" orientation="landscape" paperSize="9" r:id="rId1"/>
  <headerFooter alignWithMargins="0">
    <oddFooter>&amp;L&amp;A&amp;R&amp;P</oddFooter>
  </headerFooter>
  <colBreaks count="1" manualBreakCount="1">
    <brk id="11" max="58" man="1"/>
  </colBreaks>
</worksheet>
</file>

<file path=xl/worksheets/sheet42.xml><?xml version="1.0" encoding="utf-8"?>
<worksheet xmlns="http://schemas.openxmlformats.org/spreadsheetml/2006/main" xmlns:r="http://schemas.openxmlformats.org/officeDocument/2006/relationships">
  <dimension ref="A1:M23"/>
  <sheetViews>
    <sheetView zoomScalePageLayoutView="0" workbookViewId="0" topLeftCell="A1">
      <selection activeCell="O77" sqref="O77"/>
    </sheetView>
  </sheetViews>
  <sheetFormatPr defaultColWidth="9.00390625" defaultRowHeight="12.75"/>
  <cols>
    <col min="1" max="1" width="5.50390625" style="0" customWidth="1"/>
    <col min="2" max="2" width="6.50390625" style="0" customWidth="1"/>
    <col min="3" max="3" width="6.875" style="0" customWidth="1"/>
    <col min="4" max="4" width="6.50390625" style="0" customWidth="1"/>
    <col min="5" max="5" width="8.50390625" style="0" customWidth="1"/>
    <col min="6" max="6" width="35.875" style="0" customWidth="1"/>
    <col min="7" max="8" width="10.625" style="0" customWidth="1"/>
    <col min="9" max="9" width="17.375" style="0" customWidth="1"/>
  </cols>
  <sheetData>
    <row r="1" ht="13.5" thickBot="1">
      <c r="A1" s="1" t="s">
        <v>159</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4.25" customHeight="1">
      <c r="A3" s="676">
        <v>510</v>
      </c>
      <c r="B3" s="317">
        <v>4329</v>
      </c>
      <c r="C3" s="317">
        <v>5169</v>
      </c>
      <c r="D3" s="317">
        <v>10</v>
      </c>
      <c r="E3" s="317">
        <v>13011</v>
      </c>
      <c r="F3" s="6" t="s">
        <v>26</v>
      </c>
      <c r="G3" s="71">
        <v>0</v>
      </c>
      <c r="H3" s="71">
        <v>24.2</v>
      </c>
      <c r="I3" s="71">
        <v>0</v>
      </c>
      <c r="J3" s="247">
        <v>0</v>
      </c>
      <c r="K3" s="247">
        <f>I3/H3%</f>
        <v>0</v>
      </c>
    </row>
    <row r="4" spans="1:11" ht="14.25" customHeight="1">
      <c r="A4" s="318">
        <v>910</v>
      </c>
      <c r="B4" s="318">
        <v>6171</v>
      </c>
      <c r="C4" s="318">
        <v>5123</v>
      </c>
      <c r="D4" s="318">
        <v>10</v>
      </c>
      <c r="E4" s="318">
        <v>0</v>
      </c>
      <c r="F4" s="318" t="s">
        <v>625</v>
      </c>
      <c r="G4" s="61">
        <v>0</v>
      </c>
      <c r="H4" s="61">
        <v>13.3</v>
      </c>
      <c r="I4" s="61">
        <v>13.29</v>
      </c>
      <c r="J4" s="245">
        <v>0</v>
      </c>
      <c r="K4" s="245">
        <f>I4/H4%</f>
        <v>99.92481203007517</v>
      </c>
    </row>
    <row r="5" spans="1:11" ht="12.75">
      <c r="A5" s="2">
        <v>910</v>
      </c>
      <c r="B5" s="2">
        <v>6171</v>
      </c>
      <c r="C5" s="2">
        <v>5136</v>
      </c>
      <c r="D5" s="2">
        <v>10</v>
      </c>
      <c r="E5" s="2">
        <v>0</v>
      </c>
      <c r="F5" s="2" t="s">
        <v>119</v>
      </c>
      <c r="G5" s="61">
        <v>2</v>
      </c>
      <c r="H5" s="61">
        <v>2</v>
      </c>
      <c r="I5" s="61">
        <f>+O10</f>
        <v>0</v>
      </c>
      <c r="J5" s="245">
        <f aca="true" t="shared" si="0" ref="J5:J15">I5/G5%</f>
        <v>0</v>
      </c>
      <c r="K5" s="245">
        <f>I5/H5%</f>
        <v>0</v>
      </c>
    </row>
    <row r="6" spans="1:11" ht="12.75">
      <c r="A6" s="2">
        <v>910</v>
      </c>
      <c r="B6" s="2">
        <v>6171</v>
      </c>
      <c r="C6" s="2">
        <v>5137</v>
      </c>
      <c r="D6" s="2">
        <v>10</v>
      </c>
      <c r="E6" s="2">
        <v>0</v>
      </c>
      <c r="F6" s="2" t="s">
        <v>62</v>
      </c>
      <c r="G6" s="61">
        <v>560</v>
      </c>
      <c r="H6" s="61">
        <v>560</v>
      </c>
      <c r="I6" s="61">
        <v>556.14</v>
      </c>
      <c r="J6" s="245">
        <f t="shared" si="0"/>
        <v>99.31071428571428</v>
      </c>
      <c r="K6" s="245">
        <f aca="true" t="shared" si="1" ref="K6:K15">I6/H6%</f>
        <v>99.31071428571428</v>
      </c>
    </row>
    <row r="7" spans="1:11" ht="12.75">
      <c r="A7" s="2">
        <v>910</v>
      </c>
      <c r="B7" s="2">
        <v>6171</v>
      </c>
      <c r="C7" s="2">
        <v>5139</v>
      </c>
      <c r="D7" s="2">
        <v>10</v>
      </c>
      <c r="E7" s="2">
        <v>0</v>
      </c>
      <c r="F7" s="2" t="s">
        <v>170</v>
      </c>
      <c r="G7" s="61">
        <v>500</v>
      </c>
      <c r="H7" s="61">
        <v>500</v>
      </c>
      <c r="I7" s="61">
        <v>495.28</v>
      </c>
      <c r="J7" s="245">
        <f t="shared" si="0"/>
        <v>99.056</v>
      </c>
      <c r="K7" s="245">
        <f t="shared" si="1"/>
        <v>99.056</v>
      </c>
    </row>
    <row r="8" spans="1:11" ht="12.75">
      <c r="A8" s="2">
        <v>910</v>
      </c>
      <c r="B8" s="2">
        <v>6171</v>
      </c>
      <c r="C8" s="2">
        <v>5166</v>
      </c>
      <c r="D8" s="2">
        <v>10</v>
      </c>
      <c r="E8" s="2">
        <v>0</v>
      </c>
      <c r="F8" s="2" t="s">
        <v>25</v>
      </c>
      <c r="G8" s="61">
        <v>400</v>
      </c>
      <c r="H8" s="61">
        <v>250</v>
      </c>
      <c r="I8" s="61">
        <v>95.29</v>
      </c>
      <c r="J8" s="245">
        <f t="shared" si="0"/>
        <v>23.8225</v>
      </c>
      <c r="K8" s="245">
        <f t="shared" si="1"/>
        <v>38.116</v>
      </c>
    </row>
    <row r="9" spans="1:11" ht="12.75">
      <c r="A9" s="2">
        <v>910</v>
      </c>
      <c r="B9" s="2">
        <v>6171</v>
      </c>
      <c r="C9" s="2">
        <v>5168</v>
      </c>
      <c r="D9" s="2">
        <v>10</v>
      </c>
      <c r="E9" s="2">
        <v>0</v>
      </c>
      <c r="F9" s="2" t="s">
        <v>331</v>
      </c>
      <c r="G9" s="61">
        <v>2000</v>
      </c>
      <c r="H9" s="61">
        <v>2150</v>
      </c>
      <c r="I9" s="61">
        <v>1987.64</v>
      </c>
      <c r="J9" s="245">
        <f t="shared" si="0"/>
        <v>99.382</v>
      </c>
      <c r="K9" s="245">
        <f t="shared" si="1"/>
        <v>92.44837209302327</v>
      </c>
    </row>
    <row r="10" spans="1:11" ht="12.75">
      <c r="A10" s="2">
        <v>910</v>
      </c>
      <c r="B10" s="2">
        <v>6171</v>
      </c>
      <c r="C10" s="2">
        <v>5169</v>
      </c>
      <c r="D10" s="2">
        <v>10</v>
      </c>
      <c r="E10" s="2">
        <v>0</v>
      </c>
      <c r="F10" s="2" t="s">
        <v>26</v>
      </c>
      <c r="G10" s="61">
        <v>300</v>
      </c>
      <c r="H10" s="61">
        <v>300</v>
      </c>
      <c r="I10" s="61">
        <v>215.61</v>
      </c>
      <c r="J10" s="245">
        <f t="shared" si="0"/>
        <v>71.87</v>
      </c>
      <c r="K10" s="245">
        <f t="shared" si="1"/>
        <v>71.87</v>
      </c>
    </row>
    <row r="11" spans="1:11" ht="12.75">
      <c r="A11" s="2">
        <v>910</v>
      </c>
      <c r="B11" s="2">
        <v>6171</v>
      </c>
      <c r="C11" s="2">
        <v>5171</v>
      </c>
      <c r="D11" s="2">
        <v>10</v>
      </c>
      <c r="E11" s="2">
        <v>0</v>
      </c>
      <c r="F11" s="2" t="s">
        <v>15</v>
      </c>
      <c r="G11" s="61">
        <v>450</v>
      </c>
      <c r="H11" s="61">
        <v>450</v>
      </c>
      <c r="I11" s="61">
        <v>204.62</v>
      </c>
      <c r="J11" s="245">
        <f t="shared" si="0"/>
        <v>45.471111111111114</v>
      </c>
      <c r="K11" s="245">
        <f t="shared" si="1"/>
        <v>45.471111111111114</v>
      </c>
    </row>
    <row r="12" spans="1:11" ht="12.75">
      <c r="A12" s="2">
        <v>910</v>
      </c>
      <c r="B12" s="2">
        <v>6171</v>
      </c>
      <c r="C12" s="2">
        <v>5172</v>
      </c>
      <c r="D12" s="2">
        <v>10</v>
      </c>
      <c r="E12" s="2">
        <v>0</v>
      </c>
      <c r="F12" s="2" t="s">
        <v>213</v>
      </c>
      <c r="G12" s="61">
        <v>300</v>
      </c>
      <c r="H12" s="61">
        <v>1500</v>
      </c>
      <c r="I12" s="61">
        <v>1433.82</v>
      </c>
      <c r="J12" s="245">
        <f t="shared" si="0"/>
        <v>477.94</v>
      </c>
      <c r="K12" s="245">
        <f t="shared" si="1"/>
        <v>95.588</v>
      </c>
    </row>
    <row r="13" spans="1:11" ht="12.75">
      <c r="A13" s="2">
        <v>910</v>
      </c>
      <c r="B13" s="6">
        <v>6171</v>
      </c>
      <c r="C13" s="6">
        <v>5175</v>
      </c>
      <c r="D13" s="2">
        <v>10</v>
      </c>
      <c r="E13" s="6">
        <v>0</v>
      </c>
      <c r="F13" s="6" t="s">
        <v>216</v>
      </c>
      <c r="G13" s="61">
        <v>5</v>
      </c>
      <c r="H13" s="61">
        <v>5</v>
      </c>
      <c r="I13" s="61">
        <v>4.9</v>
      </c>
      <c r="J13" s="245">
        <f t="shared" si="0"/>
        <v>98</v>
      </c>
      <c r="K13" s="245">
        <f t="shared" si="1"/>
        <v>98</v>
      </c>
    </row>
    <row r="14" spans="1:11" ht="13.5" thickBot="1">
      <c r="A14" s="2">
        <v>910</v>
      </c>
      <c r="B14" s="6">
        <v>6171</v>
      </c>
      <c r="C14" s="6">
        <v>5162</v>
      </c>
      <c r="D14" s="2">
        <v>1010</v>
      </c>
      <c r="E14" s="6">
        <v>0</v>
      </c>
      <c r="F14" s="6" t="s">
        <v>61</v>
      </c>
      <c r="G14" s="71">
        <v>1280</v>
      </c>
      <c r="H14" s="71">
        <v>1280</v>
      </c>
      <c r="I14" s="71">
        <v>1274.86</v>
      </c>
      <c r="J14" s="247">
        <f t="shared" si="0"/>
        <v>99.59843749999999</v>
      </c>
      <c r="K14" s="247">
        <f t="shared" si="1"/>
        <v>99.59843749999999</v>
      </c>
    </row>
    <row r="15" spans="1:13" ht="13.5" thickBot="1">
      <c r="A15" s="9" t="s">
        <v>283</v>
      </c>
      <c r="B15" s="10"/>
      <c r="C15" s="10"/>
      <c r="D15" s="10"/>
      <c r="E15" s="10"/>
      <c r="F15" s="14"/>
      <c r="G15" s="63">
        <f>SUM(G3:G14)</f>
        <v>5797</v>
      </c>
      <c r="H15" s="63">
        <f>SUM(H3:H14)</f>
        <v>7034.5</v>
      </c>
      <c r="I15" s="63">
        <f>SUM(I3:I14)</f>
        <v>6281.45</v>
      </c>
      <c r="J15" s="241">
        <f t="shared" si="0"/>
        <v>108.35690874590306</v>
      </c>
      <c r="K15" s="242">
        <f t="shared" si="1"/>
        <v>89.29490368896154</v>
      </c>
      <c r="M15" s="21"/>
    </row>
    <row r="16" spans="1:9" ht="16.5" customHeight="1">
      <c r="A16" s="13"/>
      <c r="B16" s="15"/>
      <c r="C16" s="15"/>
      <c r="D16" s="15"/>
      <c r="E16" s="15"/>
      <c r="F16" s="15"/>
      <c r="G16" s="16"/>
      <c r="H16" s="16"/>
      <c r="I16" s="16"/>
    </row>
    <row r="17" spans="1:9" ht="16.5" customHeight="1">
      <c r="A17" s="44" t="s">
        <v>855</v>
      </c>
      <c r="B17" s="15"/>
      <c r="C17" s="15"/>
      <c r="D17" s="15"/>
      <c r="E17" s="15"/>
      <c r="F17" s="15"/>
      <c r="G17" s="16"/>
      <c r="H17" s="16"/>
      <c r="I17" s="16"/>
    </row>
    <row r="18" spans="1:9" ht="16.5" customHeight="1">
      <c r="A18" s="679" t="s">
        <v>856</v>
      </c>
      <c r="B18" s="15"/>
      <c r="C18" s="15"/>
      <c r="D18" s="15"/>
      <c r="E18" s="15"/>
      <c r="F18" s="15"/>
      <c r="G18" s="16"/>
      <c r="H18" s="16"/>
      <c r="I18" s="16"/>
    </row>
    <row r="19" spans="1:9" ht="10.5" customHeight="1">
      <c r="A19" s="13"/>
      <c r="B19" s="15"/>
      <c r="C19" s="15"/>
      <c r="D19" s="15"/>
      <c r="E19" s="15"/>
      <c r="F19" s="15"/>
      <c r="G19" s="16"/>
      <c r="H19" s="16"/>
      <c r="I19" s="16"/>
    </row>
    <row r="20" spans="1:11" ht="14.25" customHeight="1">
      <c r="A20" s="56" t="s">
        <v>507</v>
      </c>
      <c r="B20" s="21"/>
      <c r="C20" s="23"/>
      <c r="D20" s="23"/>
      <c r="E20" s="23"/>
      <c r="F20" s="23"/>
      <c r="G20" s="65"/>
      <c r="H20" s="65"/>
      <c r="I20" s="65"/>
      <c r="J20" s="21"/>
      <c r="K20" s="21"/>
    </row>
    <row r="21" spans="1:11" ht="106.5" customHeight="1">
      <c r="A21" s="744" t="s">
        <v>770</v>
      </c>
      <c r="B21" s="745"/>
      <c r="C21" s="745"/>
      <c r="D21" s="745"/>
      <c r="E21" s="745"/>
      <c r="F21" s="745"/>
      <c r="G21" s="745"/>
      <c r="H21" s="735"/>
      <c r="I21" s="735"/>
      <c r="J21" s="735"/>
      <c r="K21" s="735"/>
    </row>
    <row r="22" spans="1:11" ht="15" customHeight="1">
      <c r="A22" s="30"/>
      <c r="B22" s="21"/>
      <c r="C22" s="21"/>
      <c r="D22" s="21"/>
      <c r="E22" s="21"/>
      <c r="F22" s="21"/>
      <c r="G22" s="21"/>
      <c r="H22" s="21"/>
      <c r="I22" s="21"/>
      <c r="J22" s="21"/>
      <c r="K22" s="21"/>
    </row>
    <row r="23" spans="1:11" ht="12.75">
      <c r="A23" s="21"/>
      <c r="B23" s="21"/>
      <c r="C23" s="21"/>
      <c r="D23" s="21"/>
      <c r="E23" s="21"/>
      <c r="F23" s="21"/>
      <c r="G23" s="21"/>
      <c r="H23" s="21"/>
      <c r="I23" s="21"/>
      <c r="J23" s="21"/>
      <c r="K23" s="21"/>
    </row>
  </sheetData>
  <sheetProtection/>
  <mergeCells count="1">
    <mergeCell ref="A21:K21"/>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3.xml><?xml version="1.0" encoding="utf-8"?>
<worksheet xmlns="http://schemas.openxmlformats.org/spreadsheetml/2006/main" xmlns:r="http://schemas.openxmlformats.org/officeDocument/2006/relationships">
  <dimension ref="A1:M14"/>
  <sheetViews>
    <sheetView zoomScalePageLayoutView="0" workbookViewId="0" topLeftCell="A1">
      <selection activeCell="O77" sqref="O77"/>
    </sheetView>
  </sheetViews>
  <sheetFormatPr defaultColWidth="9.00390625" defaultRowHeight="12.75"/>
  <cols>
    <col min="1" max="1" width="6.125" style="0" customWidth="1"/>
    <col min="2" max="2" width="6.00390625" style="0" customWidth="1"/>
    <col min="3" max="3" width="6.625" style="0" customWidth="1"/>
    <col min="4" max="4" width="5.50390625" style="0" customWidth="1"/>
    <col min="5" max="5" width="6.50390625" style="0" customWidth="1"/>
    <col min="6" max="6" width="29.00390625" style="0" customWidth="1"/>
    <col min="7" max="7" width="10.875" style="0" customWidth="1"/>
    <col min="8" max="8" width="11.375" style="0" customWidth="1"/>
    <col min="9" max="9" width="17.50390625" style="0" customWidth="1"/>
  </cols>
  <sheetData>
    <row r="1" spans="1:6" ht="13.5" thickBot="1">
      <c r="A1" s="53" t="s">
        <v>578</v>
      </c>
      <c r="B1" s="21"/>
      <c r="C1" s="21"/>
      <c r="D1" s="21"/>
      <c r="E1" s="21"/>
      <c r="F1" s="21"/>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s="11" customFormat="1" ht="12.75">
      <c r="A3" s="2">
        <v>683</v>
      </c>
      <c r="B3" s="2">
        <v>3392</v>
      </c>
      <c r="C3" s="2">
        <v>5221</v>
      </c>
      <c r="D3" s="2">
        <v>83</v>
      </c>
      <c r="E3" s="2">
        <v>0</v>
      </c>
      <c r="F3" s="24" t="s">
        <v>577</v>
      </c>
      <c r="G3" s="61">
        <v>3250</v>
      </c>
      <c r="H3" s="61">
        <v>3250</v>
      </c>
      <c r="I3" s="61">
        <v>3250</v>
      </c>
      <c r="J3" s="245">
        <f>I3/G3%</f>
        <v>100</v>
      </c>
      <c r="K3" s="245">
        <f aca="true" t="shared" si="0" ref="K3:K11">I3/H3%</f>
        <v>100</v>
      </c>
    </row>
    <row r="4" spans="1:11" ht="12.75">
      <c r="A4" s="35">
        <v>582</v>
      </c>
      <c r="B4" s="35">
        <v>4351</v>
      </c>
      <c r="C4" s="35">
        <v>5331</v>
      </c>
      <c r="D4" s="35">
        <v>82</v>
      </c>
      <c r="E4" s="35">
        <v>0</v>
      </c>
      <c r="F4" s="35" t="s">
        <v>195</v>
      </c>
      <c r="G4" s="74">
        <v>7380</v>
      </c>
      <c r="H4" s="74">
        <v>7380</v>
      </c>
      <c r="I4" s="74">
        <v>7380</v>
      </c>
      <c r="J4" s="74">
        <f>I4/G4%</f>
        <v>100</v>
      </c>
      <c r="K4" s="74">
        <f t="shared" si="0"/>
        <v>100</v>
      </c>
    </row>
    <row r="5" spans="1:11" ht="12.75">
      <c r="A5" s="35">
        <v>582</v>
      </c>
      <c r="B5" s="35">
        <v>4351</v>
      </c>
      <c r="C5" s="35">
        <v>5336</v>
      </c>
      <c r="D5" s="35">
        <v>82</v>
      </c>
      <c r="E5" s="35">
        <v>13305</v>
      </c>
      <c r="F5" s="35" t="s">
        <v>195</v>
      </c>
      <c r="G5" s="74">
        <v>0</v>
      </c>
      <c r="H5" s="74">
        <v>2321</v>
      </c>
      <c r="I5" s="74">
        <v>2321</v>
      </c>
      <c r="J5" s="74">
        <v>0</v>
      </c>
      <c r="K5" s="74">
        <f t="shared" si="0"/>
        <v>100</v>
      </c>
    </row>
    <row r="6" spans="1:11" ht="12.75">
      <c r="A6" s="35">
        <v>582</v>
      </c>
      <c r="B6" s="35">
        <v>4351</v>
      </c>
      <c r="C6" s="35">
        <v>5336</v>
      </c>
      <c r="D6" s="35">
        <v>82</v>
      </c>
      <c r="E6" s="35">
        <v>115</v>
      </c>
      <c r="F6" s="35" t="s">
        <v>195</v>
      </c>
      <c r="G6" s="74">
        <v>0</v>
      </c>
      <c r="H6" s="74">
        <v>1232</v>
      </c>
      <c r="I6" s="74">
        <v>1232</v>
      </c>
      <c r="J6" s="74">
        <v>0</v>
      </c>
      <c r="K6" s="74">
        <f t="shared" si="0"/>
        <v>100</v>
      </c>
    </row>
    <row r="7" spans="1:11" ht="12.75">
      <c r="A7" s="35">
        <v>582</v>
      </c>
      <c r="B7" s="35">
        <v>4351</v>
      </c>
      <c r="C7" s="35">
        <v>5336</v>
      </c>
      <c r="D7" s="35">
        <v>82</v>
      </c>
      <c r="E7" s="35">
        <v>13351</v>
      </c>
      <c r="F7" s="35" t="s">
        <v>195</v>
      </c>
      <c r="G7" s="74">
        <v>0</v>
      </c>
      <c r="H7" s="74">
        <v>991.3</v>
      </c>
      <c r="I7" s="74">
        <v>991.27</v>
      </c>
      <c r="J7" s="74">
        <v>0</v>
      </c>
      <c r="K7" s="74">
        <f t="shared" si="0"/>
        <v>99.99697367093715</v>
      </c>
    </row>
    <row r="8" spans="1:11" ht="12.75">
      <c r="A8" s="2">
        <v>481</v>
      </c>
      <c r="B8" s="2">
        <v>3421</v>
      </c>
      <c r="C8" s="2">
        <v>5331</v>
      </c>
      <c r="D8" s="2">
        <v>81</v>
      </c>
      <c r="E8" s="2">
        <v>0</v>
      </c>
      <c r="F8" s="2" t="s">
        <v>385</v>
      </c>
      <c r="G8" s="61">
        <v>250</v>
      </c>
      <c r="H8" s="61">
        <v>250</v>
      </c>
      <c r="I8" s="61">
        <v>250</v>
      </c>
      <c r="J8" s="245">
        <f>I8/G8%</f>
        <v>100</v>
      </c>
      <c r="K8" s="245">
        <f t="shared" si="0"/>
        <v>100</v>
      </c>
    </row>
    <row r="9" spans="1:11" ht="12.75">
      <c r="A9" s="6">
        <v>481</v>
      </c>
      <c r="B9" s="6">
        <v>3421</v>
      </c>
      <c r="C9" s="6">
        <v>5336</v>
      </c>
      <c r="D9" s="6">
        <v>81</v>
      </c>
      <c r="E9" s="69">
        <v>96</v>
      </c>
      <c r="F9" s="2" t="s">
        <v>385</v>
      </c>
      <c r="G9" s="71">
        <v>0</v>
      </c>
      <c r="H9" s="71">
        <v>278.4</v>
      </c>
      <c r="I9" s="71">
        <v>278.4</v>
      </c>
      <c r="J9" s="247">
        <v>0</v>
      </c>
      <c r="K9" s="245">
        <f t="shared" si="0"/>
        <v>100</v>
      </c>
    </row>
    <row r="10" spans="1:11" ht="13.5" thickBot="1">
      <c r="A10" s="6">
        <v>451</v>
      </c>
      <c r="B10" s="6">
        <v>3119</v>
      </c>
      <c r="C10" s="6">
        <v>5331</v>
      </c>
      <c r="D10" s="6">
        <v>51</v>
      </c>
      <c r="E10" s="69">
        <v>0</v>
      </c>
      <c r="F10" s="6" t="s">
        <v>262</v>
      </c>
      <c r="G10" s="62">
        <v>800</v>
      </c>
      <c r="H10" s="62">
        <v>1015</v>
      </c>
      <c r="I10" s="62">
        <v>1015</v>
      </c>
      <c r="J10" s="247">
        <f>I10/G10%</f>
        <v>126.875</v>
      </c>
      <c r="K10" s="247">
        <f t="shared" si="0"/>
        <v>100</v>
      </c>
    </row>
    <row r="11" spans="1:13" ht="13.5" thickBot="1">
      <c r="A11" s="9" t="s">
        <v>283</v>
      </c>
      <c r="B11" s="10"/>
      <c r="C11" s="10"/>
      <c r="D11" s="12"/>
      <c r="E11" s="10"/>
      <c r="F11" s="14"/>
      <c r="G11" s="68">
        <f>SUM(G3:G10)</f>
        <v>11680</v>
      </c>
      <c r="H11" s="68">
        <f>SUM(H3:H10)</f>
        <v>16717.699999999997</v>
      </c>
      <c r="I11" s="68">
        <f>SUM(I3:I10)</f>
        <v>16717.67</v>
      </c>
      <c r="J11" s="241">
        <f>I11/G11%</f>
        <v>143.13073630136986</v>
      </c>
      <c r="K11" s="242">
        <f t="shared" si="0"/>
        <v>99.9998205494775</v>
      </c>
      <c r="M11" s="21"/>
    </row>
    <row r="13" spans="7:11" ht="12.75">
      <c r="G13" s="21"/>
      <c r="H13" s="21"/>
      <c r="I13" s="21"/>
      <c r="J13" s="21"/>
      <c r="K13" s="21"/>
    </row>
    <row r="14" spans="7:9" ht="12.75">
      <c r="G14" s="21"/>
      <c r="H14" s="21"/>
      <c r="I14" s="21"/>
    </row>
  </sheetData>
  <sheetProtection/>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4.xml><?xml version="1.0" encoding="utf-8"?>
<worksheet xmlns="http://schemas.openxmlformats.org/spreadsheetml/2006/main" xmlns:r="http://schemas.openxmlformats.org/officeDocument/2006/relationships">
  <dimension ref="A1:M150"/>
  <sheetViews>
    <sheetView zoomScalePageLayoutView="0" workbookViewId="0" topLeftCell="A98">
      <selection activeCell="B100" sqref="B100"/>
    </sheetView>
  </sheetViews>
  <sheetFormatPr defaultColWidth="9.00390625" defaultRowHeight="12.75"/>
  <cols>
    <col min="1" max="1" width="6.00390625" style="0" customWidth="1"/>
    <col min="2" max="2" width="6.50390625" style="0" customWidth="1"/>
    <col min="3" max="3" width="6.375" style="0" customWidth="1"/>
    <col min="4" max="4" width="7.875" style="0" customWidth="1"/>
    <col min="5" max="5" width="10.375" style="0" customWidth="1"/>
    <col min="6" max="6" width="36.50390625" style="0" customWidth="1"/>
    <col min="7" max="8" width="10.50390625" style="0" customWidth="1"/>
    <col min="9" max="9" width="16.625" style="0" customWidth="1"/>
  </cols>
  <sheetData>
    <row r="1" ht="13.5" thickBot="1">
      <c r="A1" s="1" t="s">
        <v>160</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2.75" customHeight="1">
      <c r="A3" s="24">
        <v>454</v>
      </c>
      <c r="B3" s="89">
        <v>3111</v>
      </c>
      <c r="C3" s="89">
        <v>5331</v>
      </c>
      <c r="D3" s="24">
        <v>470</v>
      </c>
      <c r="E3" s="89">
        <v>0</v>
      </c>
      <c r="F3" s="89" t="s">
        <v>185</v>
      </c>
      <c r="G3" s="74">
        <v>697</v>
      </c>
      <c r="H3" s="74">
        <v>697</v>
      </c>
      <c r="I3" s="74">
        <v>697</v>
      </c>
      <c r="J3" s="74">
        <f>I3/G3%</f>
        <v>100</v>
      </c>
      <c r="K3" s="74">
        <f>I3/H3%</f>
        <v>100</v>
      </c>
    </row>
    <row r="4" spans="1:11" ht="12.75" hidden="1">
      <c r="A4" s="571">
        <v>454</v>
      </c>
      <c r="B4" s="572">
        <v>3111</v>
      </c>
      <c r="C4" s="572">
        <v>5336</v>
      </c>
      <c r="D4" s="572">
        <v>10451</v>
      </c>
      <c r="E4" s="572">
        <v>103133063</v>
      </c>
      <c r="F4" s="572" t="s">
        <v>185</v>
      </c>
      <c r="G4" s="573">
        <v>0</v>
      </c>
      <c r="H4" s="573">
        <v>0</v>
      </c>
      <c r="I4" s="74"/>
      <c r="J4" s="74" t="e">
        <f>I4/G4%</f>
        <v>#DIV/0!</v>
      </c>
      <c r="K4" s="74" t="e">
        <f aca="true" t="shared" si="0" ref="K4:K78">I4/H4%</f>
        <v>#DIV/0!</v>
      </c>
    </row>
    <row r="5" spans="1:11" ht="12.75" hidden="1">
      <c r="A5" s="571">
        <v>454</v>
      </c>
      <c r="B5" s="572">
        <v>3111</v>
      </c>
      <c r="C5" s="572">
        <v>5336</v>
      </c>
      <c r="D5" s="572">
        <v>10451</v>
      </c>
      <c r="E5" s="572">
        <v>103533063</v>
      </c>
      <c r="F5" s="572" t="s">
        <v>185</v>
      </c>
      <c r="G5" s="573">
        <v>0</v>
      </c>
      <c r="H5" s="573">
        <v>0</v>
      </c>
      <c r="I5" s="74"/>
      <c r="J5" s="74" t="e">
        <f>I5/G5%</f>
        <v>#DIV/0!</v>
      </c>
      <c r="K5" s="74" t="e">
        <f t="shared" si="0"/>
        <v>#DIV/0!</v>
      </c>
    </row>
    <row r="6" spans="1:11" ht="12.75">
      <c r="A6" s="24">
        <v>454</v>
      </c>
      <c r="B6" s="89">
        <v>3111</v>
      </c>
      <c r="C6" s="89">
        <v>5336</v>
      </c>
      <c r="D6" s="89">
        <v>470</v>
      </c>
      <c r="E6" s="89">
        <v>96</v>
      </c>
      <c r="F6" s="89" t="s">
        <v>185</v>
      </c>
      <c r="G6" s="74">
        <v>0</v>
      </c>
      <c r="H6" s="74">
        <v>334.6</v>
      </c>
      <c r="I6" s="74">
        <v>334.6</v>
      </c>
      <c r="J6" s="74">
        <v>0</v>
      </c>
      <c r="K6" s="74">
        <f t="shared" si="0"/>
        <v>100</v>
      </c>
    </row>
    <row r="7" spans="1:11" ht="12.75">
      <c r="A7" s="24">
        <v>454</v>
      </c>
      <c r="B7" s="89">
        <v>3111</v>
      </c>
      <c r="C7" s="24">
        <v>5331</v>
      </c>
      <c r="D7" s="89">
        <v>471</v>
      </c>
      <c r="E7" s="24">
        <v>0</v>
      </c>
      <c r="F7" s="24" t="s">
        <v>281</v>
      </c>
      <c r="G7" s="74">
        <v>549</v>
      </c>
      <c r="H7" s="74">
        <v>549</v>
      </c>
      <c r="I7" s="74">
        <v>549</v>
      </c>
      <c r="J7" s="74">
        <f>I7/G7%</f>
        <v>100</v>
      </c>
      <c r="K7" s="74">
        <f t="shared" si="0"/>
        <v>100</v>
      </c>
    </row>
    <row r="8" spans="1:11" ht="12.75">
      <c r="A8" s="24">
        <v>454</v>
      </c>
      <c r="B8" s="89">
        <v>3111</v>
      </c>
      <c r="C8" s="24">
        <v>5336</v>
      </c>
      <c r="D8" s="89">
        <v>471</v>
      </c>
      <c r="E8" s="24">
        <v>96</v>
      </c>
      <c r="F8" s="24" t="s">
        <v>281</v>
      </c>
      <c r="G8" s="74">
        <v>0</v>
      </c>
      <c r="H8" s="74">
        <v>265.7</v>
      </c>
      <c r="I8" s="74">
        <v>265.7</v>
      </c>
      <c r="J8" s="74">
        <v>0</v>
      </c>
      <c r="K8" s="74">
        <f t="shared" si="0"/>
        <v>100</v>
      </c>
    </row>
    <row r="9" spans="1:11" ht="12.75">
      <c r="A9" s="24">
        <v>454</v>
      </c>
      <c r="B9" s="89">
        <v>3111</v>
      </c>
      <c r="C9" s="24">
        <v>5336</v>
      </c>
      <c r="D9" s="89">
        <v>2541018</v>
      </c>
      <c r="E9" s="24">
        <v>108100104</v>
      </c>
      <c r="F9" s="24" t="s">
        <v>281</v>
      </c>
      <c r="G9" s="74">
        <v>0</v>
      </c>
      <c r="H9" s="74">
        <v>579.9</v>
      </c>
      <c r="I9" s="74">
        <v>0</v>
      </c>
      <c r="J9" s="74">
        <v>0</v>
      </c>
      <c r="K9" s="74">
        <f t="shared" si="0"/>
        <v>0</v>
      </c>
    </row>
    <row r="10" spans="1:11" ht="12.75">
      <c r="A10" s="24">
        <v>454</v>
      </c>
      <c r="B10" s="89">
        <v>3111</v>
      </c>
      <c r="C10" s="24">
        <v>5336</v>
      </c>
      <c r="D10" s="89">
        <v>2541018</v>
      </c>
      <c r="E10" s="24">
        <v>108517050</v>
      </c>
      <c r="F10" s="24" t="s">
        <v>281</v>
      </c>
      <c r="G10" s="74">
        <v>0</v>
      </c>
      <c r="H10" s="74">
        <v>724.8</v>
      </c>
      <c r="I10" s="74">
        <v>0</v>
      </c>
      <c r="J10" s="74">
        <v>0</v>
      </c>
      <c r="K10" s="74">
        <f t="shared" si="0"/>
        <v>0</v>
      </c>
    </row>
    <row r="11" spans="1:11" ht="12.75">
      <c r="A11" s="24">
        <v>454</v>
      </c>
      <c r="B11" s="89">
        <v>3111</v>
      </c>
      <c r="C11" s="24">
        <v>5331</v>
      </c>
      <c r="D11" s="24">
        <v>472</v>
      </c>
      <c r="E11" s="24">
        <v>0</v>
      </c>
      <c r="F11" s="24" t="s">
        <v>163</v>
      </c>
      <c r="G11" s="74">
        <v>562.9</v>
      </c>
      <c r="H11" s="74">
        <v>562.9</v>
      </c>
      <c r="I11" s="74">
        <v>562.9</v>
      </c>
      <c r="J11" s="74">
        <f>I11/G11%</f>
        <v>100</v>
      </c>
      <c r="K11" s="74">
        <f t="shared" si="0"/>
        <v>100</v>
      </c>
    </row>
    <row r="12" spans="1:11" ht="12.75">
      <c r="A12" s="24">
        <v>454</v>
      </c>
      <c r="B12" s="89">
        <v>3111</v>
      </c>
      <c r="C12" s="24">
        <v>5336</v>
      </c>
      <c r="D12" s="24">
        <v>472</v>
      </c>
      <c r="E12" s="24">
        <v>96</v>
      </c>
      <c r="F12" s="24" t="s">
        <v>163</v>
      </c>
      <c r="G12" s="74">
        <v>0</v>
      </c>
      <c r="H12" s="74">
        <v>305.7</v>
      </c>
      <c r="I12" s="74">
        <v>305.7</v>
      </c>
      <c r="J12" s="74">
        <v>0</v>
      </c>
      <c r="K12" s="74">
        <f t="shared" si="0"/>
        <v>100</v>
      </c>
    </row>
    <row r="13" spans="1:11" ht="12.75">
      <c r="A13" s="24">
        <v>454</v>
      </c>
      <c r="B13" s="89">
        <v>3111</v>
      </c>
      <c r="C13" s="24">
        <v>5336</v>
      </c>
      <c r="D13" s="24">
        <v>472</v>
      </c>
      <c r="E13" s="24">
        <v>98</v>
      </c>
      <c r="F13" s="24" t="s">
        <v>163</v>
      </c>
      <c r="G13" s="74">
        <v>0</v>
      </c>
      <c r="H13" s="74">
        <v>101.1</v>
      </c>
      <c r="I13" s="74">
        <v>101.05</v>
      </c>
      <c r="J13" s="74">
        <v>0</v>
      </c>
      <c r="K13" s="74">
        <f t="shared" si="0"/>
        <v>99.95054401582593</v>
      </c>
    </row>
    <row r="14" spans="1:11" ht="12.75">
      <c r="A14" s="24">
        <v>454</v>
      </c>
      <c r="B14" s="89">
        <v>3111</v>
      </c>
      <c r="C14" s="24">
        <v>5336</v>
      </c>
      <c r="D14" s="24">
        <v>2540950</v>
      </c>
      <c r="E14" s="24">
        <v>108100104</v>
      </c>
      <c r="F14" s="24" t="s">
        <v>163</v>
      </c>
      <c r="G14" s="74">
        <v>0</v>
      </c>
      <c r="H14" s="74">
        <v>720.7</v>
      </c>
      <c r="I14" s="74">
        <v>68.75</v>
      </c>
      <c r="J14" s="74">
        <v>0</v>
      </c>
      <c r="K14" s="74">
        <f t="shared" si="0"/>
        <v>9.539336755931732</v>
      </c>
    </row>
    <row r="15" spans="1:11" ht="12.75">
      <c r="A15" s="24">
        <v>454</v>
      </c>
      <c r="B15" s="89">
        <v>3111</v>
      </c>
      <c r="C15" s="24">
        <v>5336</v>
      </c>
      <c r="D15" s="24">
        <v>2540950</v>
      </c>
      <c r="E15" s="24">
        <v>108517050</v>
      </c>
      <c r="F15" s="24" t="s">
        <v>163</v>
      </c>
      <c r="G15" s="74">
        <v>0</v>
      </c>
      <c r="H15" s="74">
        <v>900.8</v>
      </c>
      <c r="I15" s="74">
        <v>85.94</v>
      </c>
      <c r="J15" s="74">
        <v>0</v>
      </c>
      <c r="K15" s="74">
        <f t="shared" si="0"/>
        <v>9.540408525754886</v>
      </c>
    </row>
    <row r="16" spans="1:11" ht="12.75">
      <c r="A16" s="24">
        <v>454</v>
      </c>
      <c r="B16" s="89">
        <v>3111</v>
      </c>
      <c r="C16" s="24">
        <v>5336</v>
      </c>
      <c r="D16" s="24">
        <v>2711911</v>
      </c>
      <c r="E16" s="24">
        <v>108100104</v>
      </c>
      <c r="F16" s="24" t="s">
        <v>163</v>
      </c>
      <c r="G16" s="74">
        <v>0</v>
      </c>
      <c r="H16" s="74">
        <v>411.8</v>
      </c>
      <c r="I16" s="74">
        <v>411.77</v>
      </c>
      <c r="J16" s="74">
        <v>0</v>
      </c>
      <c r="K16" s="74">
        <f t="shared" si="0"/>
        <v>99.99271491015054</v>
      </c>
    </row>
    <row r="17" spans="1:11" ht="12.75">
      <c r="A17" s="24">
        <v>454</v>
      </c>
      <c r="B17" s="89">
        <v>3111</v>
      </c>
      <c r="C17" s="24">
        <v>5336</v>
      </c>
      <c r="D17" s="24">
        <v>2711911</v>
      </c>
      <c r="E17" s="24">
        <v>108517050</v>
      </c>
      <c r="F17" s="24" t="s">
        <v>163</v>
      </c>
      <c r="G17" s="74">
        <v>0</v>
      </c>
      <c r="H17" s="74">
        <v>411.8</v>
      </c>
      <c r="I17" s="74">
        <v>411.77</v>
      </c>
      <c r="J17" s="74">
        <v>0</v>
      </c>
      <c r="K17" s="74">
        <f t="shared" si="0"/>
        <v>99.99271491015054</v>
      </c>
    </row>
    <row r="18" spans="1:11" ht="12.75">
      <c r="A18" s="24">
        <v>454</v>
      </c>
      <c r="B18" s="89">
        <v>3111</v>
      </c>
      <c r="C18" s="24">
        <v>5331</v>
      </c>
      <c r="D18" s="24">
        <v>473</v>
      </c>
      <c r="E18" s="24">
        <v>0</v>
      </c>
      <c r="F18" s="24" t="s">
        <v>164</v>
      </c>
      <c r="G18" s="74">
        <v>603.6</v>
      </c>
      <c r="H18" s="74">
        <v>603.6</v>
      </c>
      <c r="I18" s="74">
        <v>603.6</v>
      </c>
      <c r="J18" s="74">
        <f>I18/G18%</f>
        <v>100</v>
      </c>
      <c r="K18" s="74">
        <f t="shared" si="0"/>
        <v>100</v>
      </c>
    </row>
    <row r="19" spans="1:11" ht="12.75" hidden="1">
      <c r="A19" s="571">
        <v>454</v>
      </c>
      <c r="B19" s="572">
        <v>3111</v>
      </c>
      <c r="C19" s="571">
        <v>5336</v>
      </c>
      <c r="D19" s="571">
        <v>10460</v>
      </c>
      <c r="E19" s="571">
        <v>103133063</v>
      </c>
      <c r="F19" s="571" t="s">
        <v>164</v>
      </c>
      <c r="G19" s="573">
        <v>0</v>
      </c>
      <c r="H19" s="573">
        <v>0</v>
      </c>
      <c r="I19" s="74">
        <v>0</v>
      </c>
      <c r="J19" s="74" t="e">
        <f>I19/G19%</f>
        <v>#DIV/0!</v>
      </c>
      <c r="K19" s="74" t="e">
        <f t="shared" si="0"/>
        <v>#DIV/0!</v>
      </c>
    </row>
    <row r="20" spans="1:11" ht="12.75" hidden="1">
      <c r="A20" s="571">
        <v>454</v>
      </c>
      <c r="B20" s="572">
        <v>3111</v>
      </c>
      <c r="C20" s="571">
        <v>5336</v>
      </c>
      <c r="D20" s="571">
        <v>10460</v>
      </c>
      <c r="E20" s="571">
        <v>103533063</v>
      </c>
      <c r="F20" s="571" t="s">
        <v>164</v>
      </c>
      <c r="G20" s="573">
        <v>0</v>
      </c>
      <c r="H20" s="573">
        <v>0</v>
      </c>
      <c r="I20" s="74">
        <v>0</v>
      </c>
      <c r="J20" s="74" t="e">
        <f>I20/G20%</f>
        <v>#DIV/0!</v>
      </c>
      <c r="K20" s="74" t="e">
        <f t="shared" si="0"/>
        <v>#DIV/0!</v>
      </c>
    </row>
    <row r="21" spans="1:11" ht="12.75">
      <c r="A21" s="24">
        <v>454</v>
      </c>
      <c r="B21" s="89">
        <v>3111</v>
      </c>
      <c r="C21" s="24">
        <v>5336</v>
      </c>
      <c r="D21" s="24">
        <v>473</v>
      </c>
      <c r="E21" s="24">
        <v>96</v>
      </c>
      <c r="F21" s="24" t="s">
        <v>164</v>
      </c>
      <c r="G21" s="74">
        <v>0</v>
      </c>
      <c r="H21" s="74">
        <v>277</v>
      </c>
      <c r="I21" s="74">
        <v>277</v>
      </c>
      <c r="J21" s="74">
        <v>0</v>
      </c>
      <c r="K21" s="74">
        <f t="shared" si="0"/>
        <v>100</v>
      </c>
    </row>
    <row r="22" spans="1:11" ht="12.75">
      <c r="A22" s="24">
        <v>454</v>
      </c>
      <c r="B22" s="89">
        <v>3111</v>
      </c>
      <c r="C22" s="24">
        <v>5331</v>
      </c>
      <c r="D22" s="24">
        <v>473</v>
      </c>
      <c r="E22" s="24">
        <v>99</v>
      </c>
      <c r="F22" s="24" t="s">
        <v>164</v>
      </c>
      <c r="G22" s="74">
        <v>0</v>
      </c>
      <c r="H22" s="74">
        <v>85.8</v>
      </c>
      <c r="I22" s="74">
        <v>85.71</v>
      </c>
      <c r="J22" s="74">
        <v>0</v>
      </c>
      <c r="K22" s="74">
        <f t="shared" si="0"/>
        <v>99.8951048951049</v>
      </c>
    </row>
    <row r="23" spans="1:11" ht="12.75">
      <c r="A23" s="24">
        <v>454</v>
      </c>
      <c r="B23" s="89">
        <v>3111</v>
      </c>
      <c r="C23" s="24">
        <v>5331</v>
      </c>
      <c r="D23" s="24">
        <v>474</v>
      </c>
      <c r="E23" s="24">
        <v>0</v>
      </c>
      <c r="F23" s="24" t="s">
        <v>165</v>
      </c>
      <c r="G23" s="74">
        <v>558.8</v>
      </c>
      <c r="H23" s="74">
        <v>628.8</v>
      </c>
      <c r="I23" s="74">
        <v>628.8</v>
      </c>
      <c r="J23" s="74">
        <f>I23/G23%</f>
        <v>112.52684323550466</v>
      </c>
      <c r="K23" s="74">
        <f t="shared" si="0"/>
        <v>100</v>
      </c>
    </row>
    <row r="24" spans="1:11" ht="12.75" hidden="1">
      <c r="A24" s="24">
        <v>454</v>
      </c>
      <c r="B24" s="89">
        <v>3111</v>
      </c>
      <c r="C24" s="24">
        <v>5336</v>
      </c>
      <c r="D24" s="24">
        <v>2451172</v>
      </c>
      <c r="E24" s="24">
        <v>108100104</v>
      </c>
      <c r="F24" s="24" t="s">
        <v>165</v>
      </c>
      <c r="G24" s="74">
        <v>0</v>
      </c>
      <c r="H24" s="74">
        <v>0</v>
      </c>
      <c r="I24" s="74">
        <v>0</v>
      </c>
      <c r="J24" s="74" t="e">
        <f>I24/G24%</f>
        <v>#DIV/0!</v>
      </c>
      <c r="K24" s="74" t="e">
        <f t="shared" si="0"/>
        <v>#DIV/0!</v>
      </c>
    </row>
    <row r="25" spans="1:11" ht="12.75" hidden="1">
      <c r="A25" s="24">
        <v>454</v>
      </c>
      <c r="B25" s="89">
        <v>3111</v>
      </c>
      <c r="C25" s="24">
        <v>5336</v>
      </c>
      <c r="D25" s="24">
        <v>2451172</v>
      </c>
      <c r="E25" s="24">
        <v>108517050</v>
      </c>
      <c r="F25" s="24" t="s">
        <v>165</v>
      </c>
      <c r="G25" s="74">
        <v>0</v>
      </c>
      <c r="H25" s="74">
        <v>0</v>
      </c>
      <c r="I25" s="74">
        <v>0</v>
      </c>
      <c r="J25" s="74" t="e">
        <f>I25/G25%</f>
        <v>#DIV/0!</v>
      </c>
      <c r="K25" s="74" t="e">
        <f t="shared" si="0"/>
        <v>#DIV/0!</v>
      </c>
    </row>
    <row r="26" spans="1:11" ht="12.75">
      <c r="A26" s="24">
        <v>454</v>
      </c>
      <c r="B26" s="89">
        <v>3111</v>
      </c>
      <c r="C26" s="24">
        <v>5336</v>
      </c>
      <c r="D26" s="24">
        <v>474</v>
      </c>
      <c r="E26" s="24">
        <v>96</v>
      </c>
      <c r="F26" s="24" t="s">
        <v>165</v>
      </c>
      <c r="G26" s="74">
        <v>0</v>
      </c>
      <c r="H26" s="74">
        <v>363</v>
      </c>
      <c r="I26" s="74">
        <v>363</v>
      </c>
      <c r="J26" s="74">
        <v>0</v>
      </c>
      <c r="K26" s="74">
        <f t="shared" si="0"/>
        <v>100</v>
      </c>
    </row>
    <row r="27" spans="1:11" ht="12.75">
      <c r="A27" s="24">
        <v>454</v>
      </c>
      <c r="B27" s="89">
        <v>3111</v>
      </c>
      <c r="C27" s="24">
        <v>5331</v>
      </c>
      <c r="D27" s="24">
        <v>474</v>
      </c>
      <c r="E27" s="24">
        <v>99</v>
      </c>
      <c r="F27" s="24" t="s">
        <v>165</v>
      </c>
      <c r="G27" s="74">
        <v>0</v>
      </c>
      <c r="H27" s="74">
        <v>77</v>
      </c>
      <c r="I27" s="74">
        <v>76.93</v>
      </c>
      <c r="J27" s="74">
        <v>0</v>
      </c>
      <c r="K27" s="74">
        <f t="shared" si="0"/>
        <v>99.90909090909092</v>
      </c>
    </row>
    <row r="28" spans="1:11" ht="12.75">
      <c r="A28" s="24">
        <v>454</v>
      </c>
      <c r="B28" s="89">
        <v>6330</v>
      </c>
      <c r="C28" s="24">
        <v>5347</v>
      </c>
      <c r="D28" s="24">
        <v>2360473</v>
      </c>
      <c r="E28" s="24">
        <v>104</v>
      </c>
      <c r="F28" s="24" t="s">
        <v>165</v>
      </c>
      <c r="G28" s="74">
        <v>0</v>
      </c>
      <c r="H28" s="74">
        <v>0</v>
      </c>
      <c r="I28" s="74">
        <v>13.11</v>
      </c>
      <c r="J28" s="74">
        <v>0</v>
      </c>
      <c r="K28" s="74">
        <v>0</v>
      </c>
    </row>
    <row r="29" spans="1:11" ht="12.75">
      <c r="A29" s="24">
        <v>454</v>
      </c>
      <c r="B29" s="89">
        <v>6330</v>
      </c>
      <c r="C29" s="24">
        <v>5347</v>
      </c>
      <c r="D29" s="24">
        <v>2360473</v>
      </c>
      <c r="E29" s="24">
        <v>17050</v>
      </c>
      <c r="F29" s="24" t="s">
        <v>165</v>
      </c>
      <c r="G29" s="74">
        <v>0</v>
      </c>
      <c r="H29" s="74">
        <v>0</v>
      </c>
      <c r="I29" s="74">
        <v>16.39</v>
      </c>
      <c r="J29" s="74">
        <v>0</v>
      </c>
      <c r="K29" s="74">
        <v>0</v>
      </c>
    </row>
    <row r="30" spans="1:11" ht="12.75">
      <c r="A30" s="24">
        <v>454</v>
      </c>
      <c r="B30" s="89">
        <v>3111</v>
      </c>
      <c r="C30" s="24">
        <v>5336</v>
      </c>
      <c r="D30" s="24">
        <v>2711675</v>
      </c>
      <c r="E30" s="24">
        <v>108100104</v>
      </c>
      <c r="F30" s="24" t="s">
        <v>165</v>
      </c>
      <c r="G30" s="74">
        <v>0</v>
      </c>
      <c r="H30" s="74">
        <v>427.9</v>
      </c>
      <c r="I30" s="74">
        <v>426.12</v>
      </c>
      <c r="J30" s="74">
        <v>0</v>
      </c>
      <c r="K30" s="74">
        <f t="shared" si="0"/>
        <v>99.5840149567656</v>
      </c>
    </row>
    <row r="31" spans="1:11" ht="12.75">
      <c r="A31" s="24">
        <v>454</v>
      </c>
      <c r="B31" s="89">
        <v>3111</v>
      </c>
      <c r="C31" s="24">
        <v>5336</v>
      </c>
      <c r="D31" s="24">
        <v>2711675</v>
      </c>
      <c r="E31" s="24">
        <v>108517050</v>
      </c>
      <c r="F31" s="24" t="s">
        <v>165</v>
      </c>
      <c r="G31" s="74">
        <v>0</v>
      </c>
      <c r="H31" s="74">
        <v>427.9</v>
      </c>
      <c r="I31" s="74">
        <v>426.12</v>
      </c>
      <c r="J31" s="74">
        <v>0</v>
      </c>
      <c r="K31" s="74">
        <f t="shared" si="0"/>
        <v>99.5840149567656</v>
      </c>
    </row>
    <row r="32" spans="1:11" ht="12.75">
      <c r="A32" s="24">
        <v>454</v>
      </c>
      <c r="B32" s="89">
        <v>3111</v>
      </c>
      <c r="C32" s="24">
        <v>5331</v>
      </c>
      <c r="D32" s="24">
        <v>475</v>
      </c>
      <c r="E32" s="24">
        <v>0</v>
      </c>
      <c r="F32" s="24" t="s">
        <v>71</v>
      </c>
      <c r="G32" s="74">
        <v>562.7</v>
      </c>
      <c r="H32" s="74">
        <v>562.7</v>
      </c>
      <c r="I32" s="74">
        <v>562.7</v>
      </c>
      <c r="J32" s="74">
        <f>I32/G32%</f>
        <v>100</v>
      </c>
      <c r="K32" s="74">
        <f t="shared" si="0"/>
        <v>100</v>
      </c>
    </row>
    <row r="33" spans="1:11" ht="12.75">
      <c r="A33" s="24">
        <v>454</v>
      </c>
      <c r="B33" s="89">
        <v>3111</v>
      </c>
      <c r="C33" s="24">
        <v>5336</v>
      </c>
      <c r="D33" s="24">
        <v>475</v>
      </c>
      <c r="E33" s="24">
        <v>96</v>
      </c>
      <c r="F33" s="24" t="s">
        <v>71</v>
      </c>
      <c r="G33" s="74">
        <v>0</v>
      </c>
      <c r="H33" s="74">
        <v>263.6</v>
      </c>
      <c r="I33" s="74">
        <v>263.6</v>
      </c>
      <c r="J33" s="74">
        <v>0</v>
      </c>
      <c r="K33" s="74">
        <f t="shared" si="0"/>
        <v>100</v>
      </c>
    </row>
    <row r="34" spans="1:11" ht="12.75">
      <c r="A34" s="24">
        <v>454</v>
      </c>
      <c r="B34" s="89">
        <v>3111</v>
      </c>
      <c r="C34" s="24">
        <v>5331</v>
      </c>
      <c r="D34" s="24">
        <v>475</v>
      </c>
      <c r="E34" s="24">
        <v>99</v>
      </c>
      <c r="F34" s="24" t="s">
        <v>71</v>
      </c>
      <c r="G34" s="74">
        <v>0</v>
      </c>
      <c r="H34" s="74">
        <v>23.2</v>
      </c>
      <c r="I34" s="74">
        <v>23.11</v>
      </c>
      <c r="J34" s="74">
        <v>0</v>
      </c>
      <c r="K34" s="74">
        <f t="shared" si="0"/>
        <v>99.61206896551725</v>
      </c>
    </row>
    <row r="35" spans="1:11" ht="12.75">
      <c r="A35" s="24">
        <v>454</v>
      </c>
      <c r="B35" s="89">
        <v>3111</v>
      </c>
      <c r="C35" s="24">
        <v>5331</v>
      </c>
      <c r="D35" s="24">
        <v>476</v>
      </c>
      <c r="E35" s="24">
        <v>0</v>
      </c>
      <c r="F35" s="24" t="s">
        <v>138</v>
      </c>
      <c r="G35" s="74">
        <v>579</v>
      </c>
      <c r="H35" s="74">
        <v>579</v>
      </c>
      <c r="I35" s="74">
        <v>579</v>
      </c>
      <c r="J35" s="74">
        <f>I35/G35%</f>
        <v>100</v>
      </c>
      <c r="K35" s="74">
        <f t="shared" si="0"/>
        <v>100</v>
      </c>
    </row>
    <row r="36" spans="1:11" ht="12.75">
      <c r="A36" s="24">
        <v>454</v>
      </c>
      <c r="B36" s="89">
        <v>3111</v>
      </c>
      <c r="C36" s="24">
        <v>5336</v>
      </c>
      <c r="D36" s="24">
        <v>476</v>
      </c>
      <c r="E36" s="24">
        <v>96</v>
      </c>
      <c r="F36" s="24" t="s">
        <v>138</v>
      </c>
      <c r="G36" s="74">
        <v>0</v>
      </c>
      <c r="H36" s="74">
        <v>286.1</v>
      </c>
      <c r="I36" s="74">
        <v>286.1</v>
      </c>
      <c r="J36" s="74">
        <v>0</v>
      </c>
      <c r="K36" s="74">
        <f t="shared" si="0"/>
        <v>100</v>
      </c>
    </row>
    <row r="37" spans="1:11" ht="12.75">
      <c r="A37" s="24">
        <v>454</v>
      </c>
      <c r="B37" s="89">
        <v>3111</v>
      </c>
      <c r="C37" s="24">
        <v>5336</v>
      </c>
      <c r="D37" s="24">
        <v>476</v>
      </c>
      <c r="E37" s="24">
        <v>98</v>
      </c>
      <c r="F37" s="24" t="s">
        <v>138</v>
      </c>
      <c r="G37" s="74">
        <v>0</v>
      </c>
      <c r="H37" s="74">
        <v>35.2</v>
      </c>
      <c r="I37" s="74">
        <v>35.11</v>
      </c>
      <c r="J37" s="74">
        <v>0</v>
      </c>
      <c r="K37" s="74">
        <f t="shared" si="0"/>
        <v>99.74431818181817</v>
      </c>
    </row>
    <row r="38" spans="1:11" ht="12.75">
      <c r="A38" s="24">
        <v>454</v>
      </c>
      <c r="B38" s="89">
        <v>3111</v>
      </c>
      <c r="C38" s="24">
        <v>5336</v>
      </c>
      <c r="D38" s="24">
        <v>476</v>
      </c>
      <c r="E38" s="24">
        <v>115</v>
      </c>
      <c r="F38" s="24" t="s">
        <v>138</v>
      </c>
      <c r="G38" s="74">
        <v>0</v>
      </c>
      <c r="H38" s="74">
        <v>40</v>
      </c>
      <c r="I38" s="74">
        <v>40</v>
      </c>
      <c r="J38" s="74">
        <v>0</v>
      </c>
      <c r="K38" s="74">
        <f t="shared" si="0"/>
        <v>100</v>
      </c>
    </row>
    <row r="39" spans="1:11" ht="12.75">
      <c r="A39" s="24">
        <v>454</v>
      </c>
      <c r="B39" s="89">
        <v>3111</v>
      </c>
      <c r="C39" s="24">
        <v>5336</v>
      </c>
      <c r="D39" s="24">
        <v>2540974</v>
      </c>
      <c r="E39" s="24">
        <v>108100104</v>
      </c>
      <c r="F39" s="24" t="s">
        <v>138</v>
      </c>
      <c r="G39" s="74">
        <v>0</v>
      </c>
      <c r="H39" s="74">
        <v>432.8</v>
      </c>
      <c r="I39" s="74">
        <v>140.46</v>
      </c>
      <c r="J39" s="74">
        <v>0</v>
      </c>
      <c r="K39" s="74">
        <f t="shared" si="0"/>
        <v>32.453789279112755</v>
      </c>
    </row>
    <row r="40" spans="1:11" ht="12.75">
      <c r="A40" s="24">
        <v>454</v>
      </c>
      <c r="B40" s="89">
        <v>3111</v>
      </c>
      <c r="C40" s="24">
        <v>5336</v>
      </c>
      <c r="D40" s="24">
        <v>2540974</v>
      </c>
      <c r="E40" s="24">
        <v>108517050</v>
      </c>
      <c r="F40" s="24" t="s">
        <v>138</v>
      </c>
      <c r="G40" s="74">
        <v>0</v>
      </c>
      <c r="H40" s="74">
        <v>541</v>
      </c>
      <c r="I40" s="74">
        <v>175.57</v>
      </c>
      <c r="J40" s="74">
        <v>0</v>
      </c>
      <c r="K40" s="74">
        <f t="shared" si="0"/>
        <v>32.452865064695004</v>
      </c>
    </row>
    <row r="41" spans="1:11" ht="12.75">
      <c r="A41" s="24">
        <v>454</v>
      </c>
      <c r="B41" s="89">
        <v>3111</v>
      </c>
      <c r="C41" s="24">
        <v>5336</v>
      </c>
      <c r="D41" s="24">
        <v>2661552</v>
      </c>
      <c r="E41" s="24">
        <v>108100104</v>
      </c>
      <c r="F41" s="24" t="s">
        <v>138</v>
      </c>
      <c r="G41" s="74">
        <v>0</v>
      </c>
      <c r="H41" s="74">
        <v>94.3</v>
      </c>
      <c r="I41" s="74">
        <v>0</v>
      </c>
      <c r="J41" s="74">
        <v>0</v>
      </c>
      <c r="K41" s="74">
        <f t="shared" si="0"/>
        <v>0</v>
      </c>
    </row>
    <row r="42" spans="1:11" ht="12.75">
      <c r="A42" s="24">
        <v>454</v>
      </c>
      <c r="B42" s="89">
        <v>3111</v>
      </c>
      <c r="C42" s="24">
        <v>5336</v>
      </c>
      <c r="D42" s="24">
        <v>2661552</v>
      </c>
      <c r="E42" s="24">
        <v>108517050</v>
      </c>
      <c r="F42" s="24" t="s">
        <v>138</v>
      </c>
      <c r="G42" s="74">
        <v>0</v>
      </c>
      <c r="H42" s="74">
        <v>94.3</v>
      </c>
      <c r="I42" s="74">
        <v>0</v>
      </c>
      <c r="J42" s="74">
        <v>0</v>
      </c>
      <c r="K42" s="74">
        <f t="shared" si="0"/>
        <v>0</v>
      </c>
    </row>
    <row r="43" spans="1:11" ht="12.75">
      <c r="A43" s="24">
        <v>454</v>
      </c>
      <c r="B43" s="89">
        <v>3111</v>
      </c>
      <c r="C43" s="24">
        <v>5336</v>
      </c>
      <c r="D43" s="24">
        <v>2711860</v>
      </c>
      <c r="E43" s="24">
        <v>108100104</v>
      </c>
      <c r="F43" s="24" t="s">
        <v>138</v>
      </c>
      <c r="G43" s="74">
        <v>0</v>
      </c>
      <c r="H43" s="74">
        <v>395.1</v>
      </c>
      <c r="I43" s="74">
        <v>395.07</v>
      </c>
      <c r="J43" s="74">
        <v>0</v>
      </c>
      <c r="K43" s="74">
        <f t="shared" si="0"/>
        <v>99.99240698557327</v>
      </c>
    </row>
    <row r="44" spans="1:11" ht="12.75">
      <c r="A44" s="24">
        <v>454</v>
      </c>
      <c r="B44" s="89">
        <v>3111</v>
      </c>
      <c r="C44" s="24">
        <v>5336</v>
      </c>
      <c r="D44" s="24">
        <v>2711860</v>
      </c>
      <c r="E44" s="24">
        <v>108517050</v>
      </c>
      <c r="F44" s="24" t="s">
        <v>138</v>
      </c>
      <c r="G44" s="74">
        <v>0</v>
      </c>
      <c r="H44" s="74">
        <v>395.1</v>
      </c>
      <c r="I44" s="74">
        <v>395.07</v>
      </c>
      <c r="J44" s="74">
        <v>0</v>
      </c>
      <c r="K44" s="74">
        <f t="shared" si="0"/>
        <v>99.99240698557327</v>
      </c>
    </row>
    <row r="45" spans="1:11" ht="12" customHeight="1">
      <c r="A45" s="24">
        <v>454</v>
      </c>
      <c r="B45" s="89">
        <v>3111</v>
      </c>
      <c r="C45" s="24">
        <v>5331</v>
      </c>
      <c r="D45" s="24">
        <v>477</v>
      </c>
      <c r="E45" s="24">
        <v>0</v>
      </c>
      <c r="F45" s="24" t="s">
        <v>139</v>
      </c>
      <c r="G45" s="74">
        <v>516.8</v>
      </c>
      <c r="H45" s="74">
        <v>516.8</v>
      </c>
      <c r="I45" s="74">
        <v>516.8</v>
      </c>
      <c r="J45" s="74">
        <f>I45/G45%</f>
        <v>100</v>
      </c>
      <c r="K45" s="74">
        <f t="shared" si="0"/>
        <v>100</v>
      </c>
    </row>
    <row r="46" spans="1:11" ht="12.75" hidden="1">
      <c r="A46" s="24">
        <v>454</v>
      </c>
      <c r="B46" s="89">
        <v>3111</v>
      </c>
      <c r="C46" s="24">
        <v>5336</v>
      </c>
      <c r="D46" s="24">
        <v>15018</v>
      </c>
      <c r="E46" s="24">
        <v>103133063</v>
      </c>
      <c r="F46" s="24" t="s">
        <v>139</v>
      </c>
      <c r="G46" s="74">
        <v>0</v>
      </c>
      <c r="H46" s="74">
        <v>0</v>
      </c>
      <c r="I46" s="74">
        <v>0</v>
      </c>
      <c r="J46" s="74" t="e">
        <f>I46/G46%</f>
        <v>#DIV/0!</v>
      </c>
      <c r="K46" s="74" t="e">
        <f t="shared" si="0"/>
        <v>#DIV/0!</v>
      </c>
    </row>
    <row r="47" spans="1:11" ht="12.75" hidden="1">
      <c r="A47" s="24">
        <v>454</v>
      </c>
      <c r="B47" s="89">
        <v>3111</v>
      </c>
      <c r="C47" s="24">
        <v>5336</v>
      </c>
      <c r="D47" s="24">
        <v>15018</v>
      </c>
      <c r="E47" s="24">
        <v>103533063</v>
      </c>
      <c r="F47" s="24" t="s">
        <v>139</v>
      </c>
      <c r="G47" s="74">
        <v>0</v>
      </c>
      <c r="H47" s="74">
        <v>0</v>
      </c>
      <c r="I47" s="74">
        <v>0</v>
      </c>
      <c r="J47" s="74" t="e">
        <f>I47/G47%</f>
        <v>#DIV/0!</v>
      </c>
      <c r="K47" s="74" t="e">
        <f t="shared" si="0"/>
        <v>#DIV/0!</v>
      </c>
    </row>
    <row r="48" spans="1:11" ht="12.75" hidden="1">
      <c r="A48" s="24">
        <v>454</v>
      </c>
      <c r="B48" s="89">
        <v>3111</v>
      </c>
      <c r="C48" s="24">
        <v>5336</v>
      </c>
      <c r="D48" s="24">
        <v>2450867</v>
      </c>
      <c r="E48" s="24">
        <v>108100104</v>
      </c>
      <c r="F48" s="24" t="s">
        <v>139</v>
      </c>
      <c r="G48" s="74">
        <v>0</v>
      </c>
      <c r="H48" s="74">
        <v>0</v>
      </c>
      <c r="I48" s="74">
        <v>0</v>
      </c>
      <c r="J48" s="74" t="e">
        <f>I48/G48%</f>
        <v>#DIV/0!</v>
      </c>
      <c r="K48" s="74" t="e">
        <f t="shared" si="0"/>
        <v>#DIV/0!</v>
      </c>
    </row>
    <row r="49" spans="1:11" ht="12.75" hidden="1">
      <c r="A49" s="24">
        <v>454</v>
      </c>
      <c r="B49" s="89">
        <v>3111</v>
      </c>
      <c r="C49" s="24">
        <v>5336</v>
      </c>
      <c r="D49" s="24">
        <v>2450867</v>
      </c>
      <c r="E49" s="24">
        <v>108517050</v>
      </c>
      <c r="F49" s="24" t="s">
        <v>139</v>
      </c>
      <c r="G49" s="74">
        <v>0</v>
      </c>
      <c r="H49" s="74">
        <v>0</v>
      </c>
      <c r="I49" s="74">
        <v>0</v>
      </c>
      <c r="J49" s="74" t="e">
        <f>I49/G49%</f>
        <v>#DIV/0!</v>
      </c>
      <c r="K49" s="74" t="e">
        <f t="shared" si="0"/>
        <v>#DIV/0!</v>
      </c>
    </row>
    <row r="50" spans="1:11" ht="12.75">
      <c r="A50" s="24">
        <v>454</v>
      </c>
      <c r="B50" s="24">
        <v>3111</v>
      </c>
      <c r="C50" s="24">
        <v>5336</v>
      </c>
      <c r="D50" s="24">
        <v>477</v>
      </c>
      <c r="E50" s="24">
        <v>96</v>
      </c>
      <c r="F50" s="24" t="s">
        <v>139</v>
      </c>
      <c r="G50" s="74">
        <v>0</v>
      </c>
      <c r="H50" s="74">
        <v>309.6</v>
      </c>
      <c r="I50" s="74">
        <v>309.6</v>
      </c>
      <c r="J50" s="74">
        <v>0</v>
      </c>
      <c r="K50" s="74">
        <f t="shared" si="0"/>
        <v>100</v>
      </c>
    </row>
    <row r="51" spans="1:11" ht="12.75">
      <c r="A51" s="24">
        <v>454</v>
      </c>
      <c r="B51" s="89">
        <v>3111</v>
      </c>
      <c r="C51" s="24">
        <v>5336</v>
      </c>
      <c r="D51" s="24">
        <v>2711889</v>
      </c>
      <c r="E51" s="24">
        <v>108100104</v>
      </c>
      <c r="F51" s="24" t="s">
        <v>139</v>
      </c>
      <c r="G51" s="74">
        <v>0</v>
      </c>
      <c r="H51" s="74">
        <v>254.5</v>
      </c>
      <c r="I51" s="74">
        <v>254.48</v>
      </c>
      <c r="J51" s="74">
        <v>0</v>
      </c>
      <c r="K51" s="74">
        <f t="shared" si="0"/>
        <v>99.99214145383104</v>
      </c>
    </row>
    <row r="52" spans="1:11" ht="12.75">
      <c r="A52" s="24">
        <v>454</v>
      </c>
      <c r="B52" s="89">
        <v>3111</v>
      </c>
      <c r="C52" s="24">
        <v>5336</v>
      </c>
      <c r="D52" s="24">
        <v>2711889</v>
      </c>
      <c r="E52" s="24">
        <v>108517050</v>
      </c>
      <c r="F52" s="24" t="s">
        <v>139</v>
      </c>
      <c r="G52" s="74">
        <v>0</v>
      </c>
      <c r="H52" s="74">
        <v>254.5</v>
      </c>
      <c r="I52" s="74">
        <v>254.48</v>
      </c>
      <c r="J52" s="74">
        <v>0</v>
      </c>
      <c r="K52" s="74">
        <f t="shared" si="0"/>
        <v>99.99214145383104</v>
      </c>
    </row>
    <row r="53" spans="1:11" ht="12.75">
      <c r="A53" s="24">
        <v>454</v>
      </c>
      <c r="B53" s="89">
        <v>6330</v>
      </c>
      <c r="C53" s="24">
        <v>5347</v>
      </c>
      <c r="D53" s="24">
        <v>2360462</v>
      </c>
      <c r="E53" s="24">
        <v>104</v>
      </c>
      <c r="F53" s="24" t="s">
        <v>139</v>
      </c>
      <c r="G53" s="74">
        <v>0</v>
      </c>
      <c r="H53" s="74">
        <v>0</v>
      </c>
      <c r="I53" s="74">
        <v>5.35</v>
      </c>
      <c r="J53" s="74">
        <v>0</v>
      </c>
      <c r="K53" s="74">
        <v>0</v>
      </c>
    </row>
    <row r="54" spans="1:11" ht="12.75">
      <c r="A54" s="24">
        <v>454</v>
      </c>
      <c r="B54" s="89">
        <v>6330</v>
      </c>
      <c r="C54" s="24">
        <v>5347</v>
      </c>
      <c r="D54" s="24">
        <v>2360462</v>
      </c>
      <c r="E54" s="24">
        <v>17050</v>
      </c>
      <c r="F54" s="24" t="s">
        <v>139</v>
      </c>
      <c r="G54" s="74">
        <v>0</v>
      </c>
      <c r="H54" s="74">
        <v>0</v>
      </c>
      <c r="I54" s="74">
        <v>6.68</v>
      </c>
      <c r="J54" s="74">
        <v>0</v>
      </c>
      <c r="K54" s="74">
        <v>0</v>
      </c>
    </row>
    <row r="55" spans="1:11" ht="12.75">
      <c r="A55" s="24">
        <v>454</v>
      </c>
      <c r="B55" s="89">
        <v>6330</v>
      </c>
      <c r="C55" s="24">
        <v>5347</v>
      </c>
      <c r="D55" s="24">
        <v>2450867</v>
      </c>
      <c r="E55" s="24">
        <v>104</v>
      </c>
      <c r="F55" s="24" t="s">
        <v>139</v>
      </c>
      <c r="G55" s="74">
        <v>0</v>
      </c>
      <c r="H55" s="74">
        <v>0</v>
      </c>
      <c r="I55" s="74">
        <v>0.09</v>
      </c>
      <c r="J55" s="74">
        <v>0</v>
      </c>
      <c r="K55" s="74">
        <v>0</v>
      </c>
    </row>
    <row r="56" spans="1:11" ht="12.75">
      <c r="A56" s="24">
        <v>454</v>
      </c>
      <c r="B56" s="89">
        <v>6330</v>
      </c>
      <c r="C56" s="24">
        <v>5347</v>
      </c>
      <c r="D56" s="24">
        <v>2450867</v>
      </c>
      <c r="E56" s="24">
        <v>17050</v>
      </c>
      <c r="F56" s="24" t="s">
        <v>139</v>
      </c>
      <c r="G56" s="74">
        <v>0</v>
      </c>
      <c r="H56" s="74">
        <v>0</v>
      </c>
      <c r="I56" s="74">
        <v>0.09</v>
      </c>
      <c r="J56" s="74">
        <v>0</v>
      </c>
      <c r="K56" s="74">
        <v>0</v>
      </c>
    </row>
    <row r="57" spans="1:11" ht="12.75">
      <c r="A57" s="24">
        <v>454</v>
      </c>
      <c r="B57" s="24">
        <v>3111</v>
      </c>
      <c r="C57" s="24">
        <v>5331</v>
      </c>
      <c r="D57" s="24">
        <v>478</v>
      </c>
      <c r="E57" s="24">
        <v>0</v>
      </c>
      <c r="F57" s="24" t="s">
        <v>133</v>
      </c>
      <c r="G57" s="74">
        <v>661.1</v>
      </c>
      <c r="H57" s="74">
        <v>785.1</v>
      </c>
      <c r="I57" s="74">
        <v>785.1</v>
      </c>
      <c r="J57" s="74">
        <f>I57/G57%</f>
        <v>118.75661775828165</v>
      </c>
      <c r="K57" s="74">
        <f t="shared" si="0"/>
        <v>100</v>
      </c>
    </row>
    <row r="58" spans="1:11" ht="12.75">
      <c r="A58" s="24">
        <v>454</v>
      </c>
      <c r="B58" s="24">
        <v>3111</v>
      </c>
      <c r="C58" s="24">
        <v>5336</v>
      </c>
      <c r="D58" s="24">
        <v>478</v>
      </c>
      <c r="E58" s="24">
        <v>96</v>
      </c>
      <c r="F58" s="24" t="s">
        <v>133</v>
      </c>
      <c r="G58" s="74">
        <v>0</v>
      </c>
      <c r="H58" s="74">
        <v>494.5</v>
      </c>
      <c r="I58" s="74">
        <v>494.5</v>
      </c>
      <c r="J58" s="74">
        <v>0</v>
      </c>
      <c r="K58" s="74">
        <f t="shared" si="0"/>
        <v>100</v>
      </c>
    </row>
    <row r="59" spans="1:11" ht="12.75">
      <c r="A59" s="24">
        <v>454</v>
      </c>
      <c r="B59" s="24">
        <v>3111</v>
      </c>
      <c r="C59" s="24">
        <v>5336</v>
      </c>
      <c r="D59" s="24">
        <v>15344</v>
      </c>
      <c r="E59" s="24">
        <v>103133063</v>
      </c>
      <c r="F59" s="24" t="s">
        <v>133</v>
      </c>
      <c r="G59" s="74">
        <v>0</v>
      </c>
      <c r="H59" s="74">
        <v>200.5</v>
      </c>
      <c r="I59" s="74">
        <v>200.55</v>
      </c>
      <c r="J59" s="74">
        <v>0</v>
      </c>
      <c r="K59" s="74">
        <f t="shared" si="0"/>
        <v>100.02493765586036</v>
      </c>
    </row>
    <row r="60" spans="1:11" ht="12.75">
      <c r="A60" s="24">
        <v>454</v>
      </c>
      <c r="B60" s="24">
        <v>3111</v>
      </c>
      <c r="C60" s="24">
        <v>5336</v>
      </c>
      <c r="D60" s="24">
        <v>15344</v>
      </c>
      <c r="E60" s="24">
        <v>103533063</v>
      </c>
      <c r="F60" s="24" t="s">
        <v>133</v>
      </c>
      <c r="G60" s="74">
        <v>0</v>
      </c>
      <c r="H60" s="74">
        <v>200.6</v>
      </c>
      <c r="I60" s="74">
        <v>200.55</v>
      </c>
      <c r="J60" s="74">
        <v>0</v>
      </c>
      <c r="K60" s="74">
        <f t="shared" si="0"/>
        <v>99.975074775673</v>
      </c>
    </row>
    <row r="61" spans="1:11" ht="12.75">
      <c r="A61" s="24">
        <v>454</v>
      </c>
      <c r="B61" s="24">
        <v>3111</v>
      </c>
      <c r="C61" s="24">
        <v>5336</v>
      </c>
      <c r="D61" s="24">
        <v>2360495</v>
      </c>
      <c r="E61" s="24">
        <v>108100104</v>
      </c>
      <c r="F61" s="24" t="s">
        <v>133</v>
      </c>
      <c r="G61" s="74">
        <v>0</v>
      </c>
      <c r="H61" s="74">
        <v>111.3</v>
      </c>
      <c r="I61" s="74">
        <v>76.43</v>
      </c>
      <c r="J61" s="74">
        <v>0</v>
      </c>
      <c r="K61" s="74">
        <f t="shared" si="0"/>
        <v>68.67026055705301</v>
      </c>
    </row>
    <row r="62" spans="1:11" ht="12.75">
      <c r="A62" s="24">
        <v>454</v>
      </c>
      <c r="B62" s="24">
        <v>3111</v>
      </c>
      <c r="C62" s="24">
        <v>5336</v>
      </c>
      <c r="D62" s="24">
        <v>2360495</v>
      </c>
      <c r="E62" s="24">
        <v>108517050</v>
      </c>
      <c r="F62" s="24" t="s">
        <v>133</v>
      </c>
      <c r="G62" s="74">
        <v>0</v>
      </c>
      <c r="H62" s="74">
        <v>139.1</v>
      </c>
      <c r="I62" s="74">
        <v>95.53</v>
      </c>
      <c r="J62" s="74">
        <v>0</v>
      </c>
      <c r="K62" s="74">
        <f t="shared" si="0"/>
        <v>68.67721063982746</v>
      </c>
    </row>
    <row r="63" spans="1:11" ht="12.75">
      <c r="A63" s="24">
        <v>454</v>
      </c>
      <c r="B63" s="24">
        <v>3111</v>
      </c>
      <c r="C63" s="24">
        <v>5331</v>
      </c>
      <c r="D63" s="24">
        <v>479</v>
      </c>
      <c r="E63" s="24">
        <v>0</v>
      </c>
      <c r="F63" s="24" t="s">
        <v>120</v>
      </c>
      <c r="G63" s="74">
        <v>614.3</v>
      </c>
      <c r="H63" s="74">
        <v>614.3</v>
      </c>
      <c r="I63" s="74">
        <v>614.3</v>
      </c>
      <c r="J63" s="74">
        <f>I63/G63%</f>
        <v>100</v>
      </c>
      <c r="K63" s="74">
        <f t="shared" si="0"/>
        <v>100</v>
      </c>
    </row>
    <row r="64" spans="1:11" ht="12.75" hidden="1">
      <c r="A64" s="24">
        <v>454</v>
      </c>
      <c r="B64" s="89">
        <v>3111</v>
      </c>
      <c r="C64" s="24">
        <v>5336</v>
      </c>
      <c r="D64" s="24">
        <v>10464</v>
      </c>
      <c r="E64" s="24">
        <v>103133063</v>
      </c>
      <c r="F64" s="24" t="s">
        <v>120</v>
      </c>
      <c r="G64" s="74">
        <v>0</v>
      </c>
      <c r="H64" s="74">
        <v>0</v>
      </c>
      <c r="I64" s="74">
        <v>0</v>
      </c>
      <c r="J64" s="74" t="e">
        <f>I64/G64%</f>
        <v>#DIV/0!</v>
      </c>
      <c r="K64" s="74" t="e">
        <f t="shared" si="0"/>
        <v>#DIV/0!</v>
      </c>
    </row>
    <row r="65" spans="1:11" ht="12.75" hidden="1">
      <c r="A65" s="24">
        <v>454</v>
      </c>
      <c r="B65" s="89">
        <v>3111</v>
      </c>
      <c r="C65" s="24">
        <v>5336</v>
      </c>
      <c r="D65" s="24">
        <v>10464</v>
      </c>
      <c r="E65" s="24">
        <v>103533063</v>
      </c>
      <c r="F65" s="24" t="s">
        <v>120</v>
      </c>
      <c r="G65" s="74">
        <v>0</v>
      </c>
      <c r="H65" s="74">
        <v>0</v>
      </c>
      <c r="I65" s="74">
        <v>0</v>
      </c>
      <c r="J65" s="74" t="e">
        <f>I65/G65%</f>
        <v>#DIV/0!</v>
      </c>
      <c r="K65" s="74" t="e">
        <f t="shared" si="0"/>
        <v>#DIV/0!</v>
      </c>
    </row>
    <row r="66" spans="1:11" ht="12.75">
      <c r="A66" s="24">
        <v>454</v>
      </c>
      <c r="B66" s="89">
        <v>3111</v>
      </c>
      <c r="C66" s="24">
        <v>5336</v>
      </c>
      <c r="D66" s="24">
        <v>479</v>
      </c>
      <c r="E66" s="24">
        <v>96</v>
      </c>
      <c r="F66" s="24" t="s">
        <v>120</v>
      </c>
      <c r="G66" s="74">
        <v>0</v>
      </c>
      <c r="H66" s="74">
        <v>283.4</v>
      </c>
      <c r="I66" s="74">
        <v>283.4</v>
      </c>
      <c r="J66" s="74">
        <v>0</v>
      </c>
      <c r="K66" s="74">
        <f t="shared" si="0"/>
        <v>100</v>
      </c>
    </row>
    <row r="67" spans="1:11" ht="12.75">
      <c r="A67" s="24">
        <v>454</v>
      </c>
      <c r="B67" s="89">
        <v>3111</v>
      </c>
      <c r="C67" s="24">
        <v>5336</v>
      </c>
      <c r="D67" s="24">
        <v>2360469</v>
      </c>
      <c r="E67" s="24">
        <v>108100104</v>
      </c>
      <c r="F67" s="24" t="s">
        <v>120</v>
      </c>
      <c r="G67" s="74">
        <v>0</v>
      </c>
      <c r="H67" s="74">
        <v>12.3</v>
      </c>
      <c r="I67" s="74">
        <v>3.7</v>
      </c>
      <c r="J67" s="74">
        <v>0</v>
      </c>
      <c r="K67" s="74">
        <f t="shared" si="0"/>
        <v>30.081300813008127</v>
      </c>
    </row>
    <row r="68" spans="1:11" ht="12.75">
      <c r="A68" s="24">
        <v>454</v>
      </c>
      <c r="B68" s="89">
        <v>3111</v>
      </c>
      <c r="C68" s="24">
        <v>5336</v>
      </c>
      <c r="D68" s="24">
        <v>2360469</v>
      </c>
      <c r="E68" s="24">
        <v>108517050</v>
      </c>
      <c r="F68" s="24" t="s">
        <v>120</v>
      </c>
      <c r="G68" s="74">
        <v>0</v>
      </c>
      <c r="H68" s="74">
        <v>15.4</v>
      </c>
      <c r="I68" s="74">
        <v>4.62</v>
      </c>
      <c r="J68" s="74">
        <v>0</v>
      </c>
      <c r="K68" s="74">
        <f t="shared" si="0"/>
        <v>30</v>
      </c>
    </row>
    <row r="69" spans="1:11" ht="12.75">
      <c r="A69" s="24">
        <v>454</v>
      </c>
      <c r="B69" s="89">
        <v>3111</v>
      </c>
      <c r="C69" s="24">
        <v>5331</v>
      </c>
      <c r="D69" s="24">
        <v>480</v>
      </c>
      <c r="E69" s="24">
        <v>0</v>
      </c>
      <c r="F69" s="24" t="s">
        <v>121</v>
      </c>
      <c r="G69" s="74">
        <v>602</v>
      </c>
      <c r="H69" s="74">
        <v>678</v>
      </c>
      <c r="I69" s="74">
        <v>677.97</v>
      </c>
      <c r="J69" s="74">
        <f>I69/G69%</f>
        <v>112.61960132890367</v>
      </c>
      <c r="K69" s="74">
        <f t="shared" si="0"/>
        <v>99.99557522123894</v>
      </c>
    </row>
    <row r="70" spans="1:11" ht="12.75">
      <c r="A70" s="24">
        <v>454</v>
      </c>
      <c r="B70" s="89">
        <v>3111</v>
      </c>
      <c r="C70" s="24">
        <v>5336</v>
      </c>
      <c r="D70" s="24">
        <v>480</v>
      </c>
      <c r="E70" s="24">
        <v>96</v>
      </c>
      <c r="F70" s="24" t="s">
        <v>121</v>
      </c>
      <c r="G70" s="74">
        <v>0</v>
      </c>
      <c r="H70" s="74">
        <v>368.9</v>
      </c>
      <c r="I70" s="74">
        <v>368.9</v>
      </c>
      <c r="J70" s="74">
        <v>0</v>
      </c>
      <c r="K70" s="74">
        <f t="shared" si="0"/>
        <v>100</v>
      </c>
    </row>
    <row r="71" spans="1:11" ht="12.75">
      <c r="A71" s="24">
        <v>454</v>
      </c>
      <c r="B71" s="89">
        <v>3111</v>
      </c>
      <c r="C71" s="24">
        <v>5336</v>
      </c>
      <c r="D71" s="24">
        <v>2541004</v>
      </c>
      <c r="E71" s="24">
        <v>108100104</v>
      </c>
      <c r="F71" s="24" t="s">
        <v>121</v>
      </c>
      <c r="G71" s="74">
        <v>0</v>
      </c>
      <c r="H71" s="74">
        <v>76.8</v>
      </c>
      <c r="I71" s="74">
        <v>44.43</v>
      </c>
      <c r="J71" s="74">
        <v>0</v>
      </c>
      <c r="K71" s="74">
        <f t="shared" si="0"/>
        <v>57.8515625</v>
      </c>
    </row>
    <row r="72" spans="1:11" ht="12.75">
      <c r="A72" s="24">
        <v>454</v>
      </c>
      <c r="B72" s="89">
        <v>3111</v>
      </c>
      <c r="C72" s="24">
        <v>5336</v>
      </c>
      <c r="D72" s="24">
        <v>2541004</v>
      </c>
      <c r="E72" s="24">
        <v>108517050</v>
      </c>
      <c r="F72" s="24" t="s">
        <v>121</v>
      </c>
      <c r="G72" s="74">
        <v>0</v>
      </c>
      <c r="H72" s="74">
        <v>96</v>
      </c>
      <c r="I72" s="74">
        <v>55.53</v>
      </c>
      <c r="J72" s="74">
        <v>0</v>
      </c>
      <c r="K72" s="74">
        <f t="shared" si="0"/>
        <v>57.84375</v>
      </c>
    </row>
    <row r="73" spans="1:11" ht="12.75">
      <c r="A73" s="24">
        <v>454</v>
      </c>
      <c r="B73" s="89">
        <v>3111</v>
      </c>
      <c r="C73" s="24">
        <v>5336</v>
      </c>
      <c r="D73" s="24">
        <v>2711896</v>
      </c>
      <c r="E73" s="24">
        <v>108100104</v>
      </c>
      <c r="F73" s="24" t="s">
        <v>121</v>
      </c>
      <c r="G73" s="74">
        <v>0</v>
      </c>
      <c r="H73" s="74">
        <v>295.8</v>
      </c>
      <c r="I73" s="74">
        <v>295.83</v>
      </c>
      <c r="J73" s="74">
        <v>0</v>
      </c>
      <c r="K73" s="74">
        <f t="shared" si="0"/>
        <v>100.0101419878296</v>
      </c>
    </row>
    <row r="74" spans="1:11" ht="12.75">
      <c r="A74" s="24">
        <v>454</v>
      </c>
      <c r="B74" s="89">
        <v>3111</v>
      </c>
      <c r="C74" s="24">
        <v>5336</v>
      </c>
      <c r="D74" s="24">
        <v>2711896</v>
      </c>
      <c r="E74" s="24">
        <v>108517050</v>
      </c>
      <c r="F74" s="24" t="s">
        <v>121</v>
      </c>
      <c r="G74" s="74">
        <v>0</v>
      </c>
      <c r="H74" s="74">
        <v>295.8</v>
      </c>
      <c r="I74" s="74">
        <v>295.83</v>
      </c>
      <c r="J74" s="74">
        <v>0</v>
      </c>
      <c r="K74" s="74">
        <f t="shared" si="0"/>
        <v>100.0101419878296</v>
      </c>
    </row>
    <row r="75" spans="1:11" ht="12.75">
      <c r="A75" s="24">
        <v>454</v>
      </c>
      <c r="B75" s="89">
        <v>3111</v>
      </c>
      <c r="C75" s="24">
        <v>5331</v>
      </c>
      <c r="D75" s="24">
        <v>481</v>
      </c>
      <c r="E75" s="24">
        <v>0</v>
      </c>
      <c r="F75" s="24" t="s">
        <v>122</v>
      </c>
      <c r="G75" s="74">
        <v>643.3</v>
      </c>
      <c r="H75" s="74">
        <v>688.3</v>
      </c>
      <c r="I75" s="74">
        <v>688.3</v>
      </c>
      <c r="J75" s="74">
        <f>I75/G75%</f>
        <v>106.99518109746619</v>
      </c>
      <c r="K75" s="74">
        <f t="shared" si="0"/>
        <v>100</v>
      </c>
    </row>
    <row r="76" spans="1:11" ht="12.75" hidden="1">
      <c r="A76" s="24">
        <v>454</v>
      </c>
      <c r="B76" s="89">
        <v>3111</v>
      </c>
      <c r="C76" s="24">
        <v>5336</v>
      </c>
      <c r="D76" s="24">
        <v>2451252</v>
      </c>
      <c r="E76" s="24">
        <v>108100104</v>
      </c>
      <c r="F76" s="24" t="s">
        <v>122</v>
      </c>
      <c r="G76" s="74">
        <v>0</v>
      </c>
      <c r="H76" s="74">
        <v>0</v>
      </c>
      <c r="I76" s="74">
        <v>0</v>
      </c>
      <c r="J76" s="74" t="e">
        <f>I76/G76%</f>
        <v>#DIV/0!</v>
      </c>
      <c r="K76" s="74" t="e">
        <f t="shared" si="0"/>
        <v>#DIV/0!</v>
      </c>
    </row>
    <row r="77" spans="1:11" ht="12.75" hidden="1">
      <c r="A77" s="24">
        <v>454</v>
      </c>
      <c r="B77" s="89">
        <v>3111</v>
      </c>
      <c r="C77" s="24">
        <v>5336</v>
      </c>
      <c r="D77" s="24">
        <v>2451252</v>
      </c>
      <c r="E77" s="24">
        <v>108517050</v>
      </c>
      <c r="F77" s="24" t="s">
        <v>122</v>
      </c>
      <c r="G77" s="74">
        <v>0</v>
      </c>
      <c r="H77" s="74">
        <v>0</v>
      </c>
      <c r="I77" s="74">
        <v>0</v>
      </c>
      <c r="J77" s="74" t="e">
        <f>I77/G77%</f>
        <v>#DIV/0!</v>
      </c>
      <c r="K77" s="74" t="e">
        <f t="shared" si="0"/>
        <v>#DIV/0!</v>
      </c>
    </row>
    <row r="78" spans="1:11" ht="12.75">
      <c r="A78" s="24">
        <v>454</v>
      </c>
      <c r="B78" s="89">
        <v>3111</v>
      </c>
      <c r="C78" s="24">
        <v>5336</v>
      </c>
      <c r="D78" s="24">
        <v>481</v>
      </c>
      <c r="E78" s="24">
        <v>96</v>
      </c>
      <c r="F78" s="24" t="s">
        <v>122</v>
      </c>
      <c r="G78" s="74">
        <v>0</v>
      </c>
      <c r="H78" s="74">
        <v>283.1</v>
      </c>
      <c r="I78" s="74">
        <v>283.1</v>
      </c>
      <c r="J78" s="74">
        <v>0</v>
      </c>
      <c r="K78" s="74">
        <f t="shared" si="0"/>
        <v>100</v>
      </c>
    </row>
    <row r="79" spans="1:11" ht="12.75">
      <c r="A79" s="24">
        <v>454</v>
      </c>
      <c r="B79" s="89">
        <v>3111</v>
      </c>
      <c r="C79" s="24">
        <v>5336</v>
      </c>
      <c r="D79" s="24">
        <v>2711813</v>
      </c>
      <c r="E79" s="24">
        <v>108100104</v>
      </c>
      <c r="F79" s="24" t="s">
        <v>122</v>
      </c>
      <c r="G79" s="74">
        <v>0</v>
      </c>
      <c r="H79" s="74">
        <v>394.2</v>
      </c>
      <c r="I79" s="74">
        <v>394.24</v>
      </c>
      <c r="J79" s="74">
        <v>0</v>
      </c>
      <c r="K79" s="74">
        <f aca="true" t="shared" si="1" ref="K79:K139">I79/H79%</f>
        <v>100.01014713343481</v>
      </c>
    </row>
    <row r="80" spans="1:11" ht="12.75">
      <c r="A80" s="24">
        <v>454</v>
      </c>
      <c r="B80" s="89">
        <v>3111</v>
      </c>
      <c r="C80" s="24">
        <v>5336</v>
      </c>
      <c r="D80" s="24">
        <v>2711813</v>
      </c>
      <c r="E80" s="24">
        <v>108517050</v>
      </c>
      <c r="F80" s="24" t="s">
        <v>122</v>
      </c>
      <c r="G80" s="74">
        <v>0</v>
      </c>
      <c r="H80" s="74">
        <v>394.2</v>
      </c>
      <c r="I80" s="74">
        <v>394.23</v>
      </c>
      <c r="J80" s="74">
        <v>0</v>
      </c>
      <c r="K80" s="74">
        <f t="shared" si="1"/>
        <v>100.00761035007612</v>
      </c>
    </row>
    <row r="81" spans="1:11" ht="12.75">
      <c r="A81" s="24">
        <v>454</v>
      </c>
      <c r="B81" s="89">
        <v>3111</v>
      </c>
      <c r="C81" s="24">
        <v>5331</v>
      </c>
      <c r="D81" s="24">
        <v>482</v>
      </c>
      <c r="E81" s="24">
        <v>0</v>
      </c>
      <c r="F81" s="24" t="s">
        <v>214</v>
      </c>
      <c r="G81" s="74">
        <v>510.9</v>
      </c>
      <c r="H81" s="74">
        <v>510.9</v>
      </c>
      <c r="I81" s="74">
        <v>510.9</v>
      </c>
      <c r="J81" s="74">
        <f>I81/G81%</f>
        <v>100</v>
      </c>
      <c r="K81" s="74">
        <f t="shared" si="1"/>
        <v>100</v>
      </c>
    </row>
    <row r="82" spans="1:11" ht="12.75" hidden="1">
      <c r="A82" s="24">
        <v>454</v>
      </c>
      <c r="B82" s="89">
        <v>3111</v>
      </c>
      <c r="C82" s="24">
        <v>5336</v>
      </c>
      <c r="D82" s="24">
        <v>10389</v>
      </c>
      <c r="E82" s="24">
        <v>103133063</v>
      </c>
      <c r="F82" s="24" t="s">
        <v>214</v>
      </c>
      <c r="G82" s="74">
        <v>0</v>
      </c>
      <c r="H82" s="74">
        <v>0</v>
      </c>
      <c r="I82" s="74">
        <v>0</v>
      </c>
      <c r="J82" s="74" t="e">
        <f>I82/G82%</f>
        <v>#DIV/0!</v>
      </c>
      <c r="K82" s="74" t="e">
        <f t="shared" si="1"/>
        <v>#DIV/0!</v>
      </c>
    </row>
    <row r="83" spans="1:11" ht="12.75" hidden="1">
      <c r="A83" s="24">
        <v>454</v>
      </c>
      <c r="B83" s="89">
        <v>3111</v>
      </c>
      <c r="C83" s="24">
        <v>5336</v>
      </c>
      <c r="D83" s="24">
        <v>10389</v>
      </c>
      <c r="E83" s="24">
        <v>103533063</v>
      </c>
      <c r="F83" s="24" t="s">
        <v>214</v>
      </c>
      <c r="G83" s="74">
        <v>0</v>
      </c>
      <c r="H83" s="74">
        <v>0</v>
      </c>
      <c r="I83" s="74">
        <v>0</v>
      </c>
      <c r="J83" s="74" t="e">
        <f>I83/G83%</f>
        <v>#DIV/0!</v>
      </c>
      <c r="K83" s="74" t="e">
        <f t="shared" si="1"/>
        <v>#DIV/0!</v>
      </c>
    </row>
    <row r="84" spans="1:11" ht="12.75">
      <c r="A84" s="24">
        <v>454</v>
      </c>
      <c r="B84" s="89">
        <v>3111</v>
      </c>
      <c r="C84" s="24">
        <v>5336</v>
      </c>
      <c r="D84" s="24">
        <v>482</v>
      </c>
      <c r="E84" s="24">
        <v>96</v>
      </c>
      <c r="F84" s="24" t="s">
        <v>214</v>
      </c>
      <c r="G84" s="74">
        <v>0</v>
      </c>
      <c r="H84" s="74">
        <v>305.9</v>
      </c>
      <c r="I84" s="74">
        <v>305.9</v>
      </c>
      <c r="J84" s="74">
        <v>0</v>
      </c>
      <c r="K84" s="74">
        <f t="shared" si="1"/>
        <v>100</v>
      </c>
    </row>
    <row r="85" spans="1:11" ht="12.75">
      <c r="A85" s="24">
        <v>454</v>
      </c>
      <c r="B85" s="89">
        <v>3111</v>
      </c>
      <c r="C85" s="24">
        <v>5331</v>
      </c>
      <c r="D85" s="24">
        <v>482</v>
      </c>
      <c r="E85" s="24">
        <v>99</v>
      </c>
      <c r="F85" s="24" t="s">
        <v>214</v>
      </c>
      <c r="G85" s="74">
        <v>0</v>
      </c>
      <c r="H85" s="74">
        <v>59</v>
      </c>
      <c r="I85" s="74">
        <v>59</v>
      </c>
      <c r="J85" s="74">
        <v>0</v>
      </c>
      <c r="K85" s="74">
        <f t="shared" si="1"/>
        <v>100</v>
      </c>
    </row>
    <row r="86" spans="1:11" ht="12.75">
      <c r="A86" s="24">
        <v>454</v>
      </c>
      <c r="B86" s="89">
        <v>3111</v>
      </c>
      <c r="C86" s="24">
        <v>5336</v>
      </c>
      <c r="D86" s="24">
        <v>2711912</v>
      </c>
      <c r="E86" s="24">
        <v>108100104</v>
      </c>
      <c r="F86" s="24" t="s">
        <v>214</v>
      </c>
      <c r="G86" s="74">
        <v>0</v>
      </c>
      <c r="H86" s="74">
        <v>393.4</v>
      </c>
      <c r="I86" s="74">
        <v>393.42</v>
      </c>
      <c r="J86" s="74">
        <v>0</v>
      </c>
      <c r="K86" s="74">
        <f t="shared" si="1"/>
        <v>100.00508388408745</v>
      </c>
    </row>
    <row r="87" spans="1:11" ht="12.75">
      <c r="A87" s="24">
        <v>454</v>
      </c>
      <c r="B87" s="89">
        <v>3111</v>
      </c>
      <c r="C87" s="24">
        <v>5336</v>
      </c>
      <c r="D87" s="24">
        <v>2711912</v>
      </c>
      <c r="E87" s="24">
        <v>108517050</v>
      </c>
      <c r="F87" s="24" t="s">
        <v>214</v>
      </c>
      <c r="G87" s="74">
        <v>0</v>
      </c>
      <c r="H87" s="74">
        <v>393.4</v>
      </c>
      <c r="I87" s="74">
        <v>393.42</v>
      </c>
      <c r="J87" s="74">
        <v>0</v>
      </c>
      <c r="K87" s="74">
        <f t="shared" si="1"/>
        <v>100.00508388408745</v>
      </c>
    </row>
    <row r="88" spans="1:11" ht="12.75">
      <c r="A88" s="24">
        <v>454</v>
      </c>
      <c r="B88" s="89">
        <v>3111</v>
      </c>
      <c r="C88" s="24">
        <v>5331</v>
      </c>
      <c r="D88" s="24">
        <v>483</v>
      </c>
      <c r="E88" s="24">
        <v>0</v>
      </c>
      <c r="F88" s="24" t="s">
        <v>197</v>
      </c>
      <c r="G88" s="74">
        <v>668.5</v>
      </c>
      <c r="H88" s="74">
        <v>668.5</v>
      </c>
      <c r="I88" s="74">
        <v>668.5</v>
      </c>
      <c r="J88" s="74">
        <f>I88/G88%</f>
        <v>100</v>
      </c>
      <c r="K88" s="74">
        <f t="shared" si="1"/>
        <v>100</v>
      </c>
    </row>
    <row r="89" spans="1:11" ht="12.75" hidden="1">
      <c r="A89" s="24">
        <v>454</v>
      </c>
      <c r="B89" s="89">
        <v>3111</v>
      </c>
      <c r="C89" s="24">
        <v>5336</v>
      </c>
      <c r="D89" s="24">
        <v>2451226</v>
      </c>
      <c r="E89" s="24">
        <v>108100104</v>
      </c>
      <c r="F89" s="24" t="s">
        <v>197</v>
      </c>
      <c r="G89" s="74">
        <v>0</v>
      </c>
      <c r="H89" s="74">
        <v>0</v>
      </c>
      <c r="I89" s="74">
        <v>0</v>
      </c>
      <c r="J89" s="74" t="e">
        <f>I89/G89%</f>
        <v>#DIV/0!</v>
      </c>
      <c r="K89" s="74" t="e">
        <f t="shared" si="1"/>
        <v>#DIV/0!</v>
      </c>
    </row>
    <row r="90" spans="1:11" ht="12.75" hidden="1">
      <c r="A90" s="24">
        <v>454</v>
      </c>
      <c r="B90" s="89">
        <v>3111</v>
      </c>
      <c r="C90" s="24">
        <v>5336</v>
      </c>
      <c r="D90" s="24">
        <v>2451226</v>
      </c>
      <c r="E90" s="24">
        <v>108517050</v>
      </c>
      <c r="F90" s="24" t="s">
        <v>197</v>
      </c>
      <c r="G90" s="74">
        <v>0</v>
      </c>
      <c r="H90" s="74">
        <v>0</v>
      </c>
      <c r="I90" s="74">
        <v>0</v>
      </c>
      <c r="J90" s="74" t="e">
        <f>I90/G90%</f>
        <v>#DIV/0!</v>
      </c>
      <c r="K90" s="74" t="e">
        <f t="shared" si="1"/>
        <v>#DIV/0!</v>
      </c>
    </row>
    <row r="91" spans="1:11" ht="12.75">
      <c r="A91" s="24">
        <v>454</v>
      </c>
      <c r="B91" s="89">
        <v>3111</v>
      </c>
      <c r="C91" s="24">
        <v>5336</v>
      </c>
      <c r="D91" s="24">
        <v>483</v>
      </c>
      <c r="E91" s="24">
        <v>96</v>
      </c>
      <c r="F91" s="24" t="s">
        <v>197</v>
      </c>
      <c r="G91" s="74">
        <v>0</v>
      </c>
      <c r="H91" s="74">
        <v>283.4</v>
      </c>
      <c r="I91" s="74">
        <v>283.4</v>
      </c>
      <c r="J91" s="74">
        <v>0</v>
      </c>
      <c r="K91" s="74">
        <f t="shared" si="1"/>
        <v>100</v>
      </c>
    </row>
    <row r="92" spans="1:11" ht="12.75">
      <c r="A92" s="24">
        <v>454</v>
      </c>
      <c r="B92" s="24">
        <v>3111</v>
      </c>
      <c r="C92" s="24">
        <v>5331</v>
      </c>
      <c r="D92" s="24">
        <v>484</v>
      </c>
      <c r="E92" s="24">
        <v>0</v>
      </c>
      <c r="F92" s="24" t="s">
        <v>198</v>
      </c>
      <c r="G92" s="74">
        <v>602.2</v>
      </c>
      <c r="H92" s="74">
        <v>602.2</v>
      </c>
      <c r="I92" s="74">
        <v>602.2</v>
      </c>
      <c r="J92" s="74">
        <f>I92/G92%</f>
        <v>100</v>
      </c>
      <c r="K92" s="74">
        <f t="shared" si="1"/>
        <v>100</v>
      </c>
    </row>
    <row r="93" spans="1:11" ht="12.75" hidden="1">
      <c r="A93" s="24">
        <v>454</v>
      </c>
      <c r="B93" s="89">
        <v>3111</v>
      </c>
      <c r="C93" s="24">
        <v>5336</v>
      </c>
      <c r="D93" s="24">
        <v>2450821</v>
      </c>
      <c r="E93" s="24">
        <v>108100104</v>
      </c>
      <c r="F93" s="24" t="s">
        <v>198</v>
      </c>
      <c r="G93" s="74">
        <v>0</v>
      </c>
      <c r="H93" s="74">
        <v>0</v>
      </c>
      <c r="I93" s="74">
        <v>0</v>
      </c>
      <c r="J93" s="74" t="e">
        <f>I93/G93%</f>
        <v>#DIV/0!</v>
      </c>
      <c r="K93" s="74" t="e">
        <f t="shared" si="1"/>
        <v>#DIV/0!</v>
      </c>
    </row>
    <row r="94" spans="1:11" ht="12.75" hidden="1">
      <c r="A94" s="24">
        <v>454</v>
      </c>
      <c r="B94" s="89">
        <v>3111</v>
      </c>
      <c r="C94" s="24">
        <v>5336</v>
      </c>
      <c r="D94" s="24">
        <v>2450821</v>
      </c>
      <c r="E94" s="24">
        <v>108517050</v>
      </c>
      <c r="F94" s="24" t="s">
        <v>198</v>
      </c>
      <c r="G94" s="74">
        <v>0</v>
      </c>
      <c r="H94" s="74">
        <v>0</v>
      </c>
      <c r="I94" s="74">
        <v>0</v>
      </c>
      <c r="J94" s="74" t="e">
        <f>I94/G94%</f>
        <v>#DIV/0!</v>
      </c>
      <c r="K94" s="74" t="e">
        <f t="shared" si="1"/>
        <v>#DIV/0!</v>
      </c>
    </row>
    <row r="95" spans="1:11" ht="12.75">
      <c r="A95" s="24">
        <v>454</v>
      </c>
      <c r="B95" s="89">
        <v>3111</v>
      </c>
      <c r="C95" s="24">
        <v>5336</v>
      </c>
      <c r="D95" s="24">
        <v>484</v>
      </c>
      <c r="E95" s="24">
        <v>96</v>
      </c>
      <c r="F95" s="24" t="s">
        <v>198</v>
      </c>
      <c r="G95" s="74">
        <v>0</v>
      </c>
      <c r="H95" s="74">
        <v>283.9</v>
      </c>
      <c r="I95" s="74">
        <v>283.9</v>
      </c>
      <c r="J95" s="74">
        <v>0</v>
      </c>
      <c r="K95" s="74">
        <f t="shared" si="1"/>
        <v>100</v>
      </c>
    </row>
    <row r="96" spans="1:11" ht="12.75">
      <c r="A96" s="24">
        <v>454</v>
      </c>
      <c r="B96" s="89">
        <v>3111</v>
      </c>
      <c r="C96" s="24">
        <v>5331</v>
      </c>
      <c r="D96" s="24">
        <v>484</v>
      </c>
      <c r="E96" s="24">
        <v>99</v>
      </c>
      <c r="F96" s="24" t="s">
        <v>198</v>
      </c>
      <c r="G96" s="74">
        <v>0</v>
      </c>
      <c r="H96" s="74">
        <v>86.3</v>
      </c>
      <c r="I96" s="74">
        <v>86.24</v>
      </c>
      <c r="J96" s="74">
        <v>0</v>
      </c>
      <c r="K96" s="74">
        <f t="shared" si="1"/>
        <v>99.93047508690614</v>
      </c>
    </row>
    <row r="97" spans="1:11" ht="12.75">
      <c r="A97" s="24">
        <v>454</v>
      </c>
      <c r="B97" s="89">
        <v>3111</v>
      </c>
      <c r="C97" s="24">
        <v>5336</v>
      </c>
      <c r="D97" s="24">
        <v>2711708</v>
      </c>
      <c r="E97" s="24">
        <v>108100104</v>
      </c>
      <c r="F97" s="24" t="s">
        <v>198</v>
      </c>
      <c r="G97" s="74">
        <v>0</v>
      </c>
      <c r="H97" s="74">
        <v>395.2</v>
      </c>
      <c r="I97" s="74">
        <v>395.21</v>
      </c>
      <c r="J97" s="74">
        <v>0</v>
      </c>
      <c r="K97" s="74">
        <f t="shared" si="1"/>
        <v>100.00253036437246</v>
      </c>
    </row>
    <row r="98" spans="1:11" ht="12.75">
      <c r="A98" s="24">
        <v>454</v>
      </c>
      <c r="B98" s="89">
        <v>3111</v>
      </c>
      <c r="C98" s="24">
        <v>5336</v>
      </c>
      <c r="D98" s="24">
        <v>2711708</v>
      </c>
      <c r="E98" s="24">
        <v>108517050</v>
      </c>
      <c r="F98" s="24" t="s">
        <v>198</v>
      </c>
      <c r="G98" s="74">
        <v>0</v>
      </c>
      <c r="H98" s="74">
        <v>395.2</v>
      </c>
      <c r="I98" s="74">
        <v>395.21</v>
      </c>
      <c r="J98" s="74">
        <v>0</v>
      </c>
      <c r="K98" s="74">
        <f t="shared" si="1"/>
        <v>100.00253036437246</v>
      </c>
    </row>
    <row r="99" spans="1:11" ht="12.75">
      <c r="A99" s="24">
        <v>454</v>
      </c>
      <c r="B99" s="89">
        <v>3111</v>
      </c>
      <c r="C99" s="24">
        <v>5331</v>
      </c>
      <c r="D99" s="24">
        <v>485</v>
      </c>
      <c r="E99" s="24">
        <v>0</v>
      </c>
      <c r="F99" s="24" t="s">
        <v>429</v>
      </c>
      <c r="G99" s="74">
        <v>516.9</v>
      </c>
      <c r="H99" s="74">
        <v>632.6</v>
      </c>
      <c r="I99" s="74">
        <v>632.6</v>
      </c>
      <c r="J99" s="74">
        <f>I99/G99%</f>
        <v>122.38343973689302</v>
      </c>
      <c r="K99" s="74">
        <f t="shared" si="1"/>
        <v>100</v>
      </c>
    </row>
    <row r="100" spans="1:11" ht="12.75">
      <c r="A100" s="24">
        <v>454</v>
      </c>
      <c r="B100" s="24">
        <v>3111</v>
      </c>
      <c r="C100" s="24">
        <v>5336</v>
      </c>
      <c r="D100" s="24">
        <v>485</v>
      </c>
      <c r="E100" s="24">
        <v>96</v>
      </c>
      <c r="F100" s="24" t="s">
        <v>429</v>
      </c>
      <c r="G100" s="74">
        <v>0</v>
      </c>
      <c r="H100" s="74">
        <v>277.4</v>
      </c>
      <c r="I100" s="74">
        <v>277.4</v>
      </c>
      <c r="J100" s="74">
        <v>0</v>
      </c>
      <c r="K100" s="74">
        <f t="shared" si="1"/>
        <v>100</v>
      </c>
    </row>
    <row r="101" spans="1:11" ht="12.75">
      <c r="A101" s="24">
        <v>454</v>
      </c>
      <c r="B101" s="89">
        <v>3111</v>
      </c>
      <c r="C101" s="24">
        <v>5336</v>
      </c>
      <c r="D101" s="24">
        <v>2360507</v>
      </c>
      <c r="E101" s="24">
        <v>108100104</v>
      </c>
      <c r="F101" s="24" t="s">
        <v>429</v>
      </c>
      <c r="G101" s="74">
        <v>0</v>
      </c>
      <c r="H101" s="74">
        <v>2.3</v>
      </c>
      <c r="I101" s="74">
        <v>0</v>
      </c>
      <c r="J101" s="74">
        <v>0</v>
      </c>
      <c r="K101" s="74">
        <f t="shared" si="1"/>
        <v>0</v>
      </c>
    </row>
    <row r="102" spans="1:11" ht="12.75">
      <c r="A102" s="24">
        <v>454</v>
      </c>
      <c r="B102" s="89">
        <v>3111</v>
      </c>
      <c r="C102" s="24">
        <v>5336</v>
      </c>
      <c r="D102" s="24">
        <v>2360507</v>
      </c>
      <c r="E102" s="24">
        <v>108517050</v>
      </c>
      <c r="F102" s="24" t="s">
        <v>429</v>
      </c>
      <c r="G102" s="74">
        <v>0</v>
      </c>
      <c r="H102" s="74">
        <v>2.9</v>
      </c>
      <c r="I102" s="74">
        <v>0</v>
      </c>
      <c r="J102" s="74">
        <v>0</v>
      </c>
      <c r="K102" s="74">
        <f t="shared" si="1"/>
        <v>0</v>
      </c>
    </row>
    <row r="103" spans="1:11" ht="12.75">
      <c r="A103" s="24">
        <v>454</v>
      </c>
      <c r="B103" s="89">
        <v>6330</v>
      </c>
      <c r="C103" s="24">
        <v>5347</v>
      </c>
      <c r="D103" s="24">
        <v>2360507</v>
      </c>
      <c r="E103" s="24">
        <v>104</v>
      </c>
      <c r="F103" s="24" t="s">
        <v>429</v>
      </c>
      <c r="G103" s="74">
        <v>0</v>
      </c>
      <c r="H103" s="74">
        <v>0</v>
      </c>
      <c r="I103" s="74">
        <v>12.32</v>
      </c>
      <c r="J103" s="74">
        <v>0</v>
      </c>
      <c r="K103" s="74">
        <v>0</v>
      </c>
    </row>
    <row r="104" spans="1:11" ht="12.75">
      <c r="A104" s="24">
        <v>454</v>
      </c>
      <c r="B104" s="89">
        <v>6330</v>
      </c>
      <c r="C104" s="24">
        <v>5347</v>
      </c>
      <c r="D104" s="24">
        <v>2360507</v>
      </c>
      <c r="E104" s="24">
        <v>17050</v>
      </c>
      <c r="F104" s="24" t="s">
        <v>429</v>
      </c>
      <c r="G104" s="74">
        <v>0</v>
      </c>
      <c r="H104" s="74">
        <v>0</v>
      </c>
      <c r="I104" s="74">
        <v>15.39</v>
      </c>
      <c r="J104" s="74">
        <v>0</v>
      </c>
      <c r="K104" s="74">
        <v>0</v>
      </c>
    </row>
    <row r="105" spans="1:11" ht="12.75">
      <c r="A105" s="24">
        <v>454</v>
      </c>
      <c r="B105" s="24">
        <v>3111</v>
      </c>
      <c r="C105" s="24">
        <v>5331</v>
      </c>
      <c r="D105" s="24">
        <v>486</v>
      </c>
      <c r="E105" s="24">
        <v>0</v>
      </c>
      <c r="F105" s="24" t="s">
        <v>430</v>
      </c>
      <c r="G105" s="74">
        <v>520.8</v>
      </c>
      <c r="H105" s="74">
        <v>520.8</v>
      </c>
      <c r="I105" s="74">
        <v>520.8</v>
      </c>
      <c r="J105" s="74">
        <f>I105/G105%</f>
        <v>100</v>
      </c>
      <c r="K105" s="74">
        <f t="shared" si="1"/>
        <v>100</v>
      </c>
    </row>
    <row r="106" spans="1:11" ht="12.75">
      <c r="A106" s="24">
        <v>454</v>
      </c>
      <c r="B106" s="89">
        <v>3111</v>
      </c>
      <c r="C106" s="24">
        <v>5336</v>
      </c>
      <c r="D106" s="24">
        <v>486</v>
      </c>
      <c r="E106" s="24">
        <v>96</v>
      </c>
      <c r="F106" s="24" t="s">
        <v>430</v>
      </c>
      <c r="G106" s="74">
        <v>0</v>
      </c>
      <c r="H106" s="74">
        <v>261.8</v>
      </c>
      <c r="I106" s="74">
        <v>261.8</v>
      </c>
      <c r="J106" s="74">
        <v>0</v>
      </c>
      <c r="K106" s="74">
        <f t="shared" si="1"/>
        <v>99.99999999999999</v>
      </c>
    </row>
    <row r="107" spans="1:11" ht="12.75">
      <c r="A107" s="24">
        <v>454</v>
      </c>
      <c r="B107" s="89">
        <v>6330</v>
      </c>
      <c r="C107" s="24">
        <v>5347</v>
      </c>
      <c r="D107" s="24">
        <v>2360458</v>
      </c>
      <c r="E107" s="24">
        <v>104</v>
      </c>
      <c r="F107" s="24" t="s">
        <v>430</v>
      </c>
      <c r="G107" s="74">
        <v>0</v>
      </c>
      <c r="H107" s="74">
        <v>0</v>
      </c>
      <c r="I107" s="74">
        <v>10.86</v>
      </c>
      <c r="J107" s="74">
        <v>0</v>
      </c>
      <c r="K107" s="74">
        <v>0</v>
      </c>
    </row>
    <row r="108" spans="1:11" ht="12.75">
      <c r="A108" s="24">
        <v>454</v>
      </c>
      <c r="B108" s="89">
        <v>6330</v>
      </c>
      <c r="C108" s="24">
        <v>5347</v>
      </c>
      <c r="D108" s="24">
        <v>2360458</v>
      </c>
      <c r="E108" s="24">
        <v>17050</v>
      </c>
      <c r="F108" s="24" t="s">
        <v>430</v>
      </c>
      <c r="G108" s="74">
        <v>0</v>
      </c>
      <c r="H108" s="74">
        <v>0</v>
      </c>
      <c r="I108" s="74">
        <v>13.57</v>
      </c>
      <c r="J108" s="74">
        <v>0</v>
      </c>
      <c r="K108" s="74">
        <v>0</v>
      </c>
    </row>
    <row r="109" spans="1:11" ht="12.75">
      <c r="A109" s="24">
        <v>454</v>
      </c>
      <c r="B109" s="89">
        <v>3111</v>
      </c>
      <c r="C109" s="24">
        <v>5331</v>
      </c>
      <c r="D109" s="24">
        <v>487</v>
      </c>
      <c r="E109" s="24">
        <v>0</v>
      </c>
      <c r="F109" s="24" t="s">
        <v>181</v>
      </c>
      <c r="G109" s="74">
        <v>529</v>
      </c>
      <c r="H109" s="74">
        <v>529</v>
      </c>
      <c r="I109" s="74">
        <v>529</v>
      </c>
      <c r="J109" s="74">
        <f>I109/G109%</f>
        <v>100</v>
      </c>
      <c r="K109" s="74">
        <f t="shared" si="1"/>
        <v>100</v>
      </c>
    </row>
    <row r="110" spans="1:11" ht="12.75">
      <c r="A110" s="24">
        <v>454</v>
      </c>
      <c r="B110" s="89">
        <v>3111</v>
      </c>
      <c r="C110" s="24">
        <v>5336</v>
      </c>
      <c r="D110" s="24">
        <v>487</v>
      </c>
      <c r="E110" s="24">
        <v>96</v>
      </c>
      <c r="F110" s="24" t="s">
        <v>181</v>
      </c>
      <c r="G110" s="74">
        <v>0</v>
      </c>
      <c r="H110" s="74">
        <v>269.4</v>
      </c>
      <c r="I110" s="74">
        <v>269.4</v>
      </c>
      <c r="J110" s="74">
        <v>0</v>
      </c>
      <c r="K110" s="74">
        <f t="shared" si="1"/>
        <v>100</v>
      </c>
    </row>
    <row r="111" spans="1:11" ht="12.75">
      <c r="A111" s="24">
        <v>454</v>
      </c>
      <c r="B111" s="89">
        <v>3111</v>
      </c>
      <c r="C111" s="24">
        <v>5331</v>
      </c>
      <c r="D111" s="24">
        <v>487</v>
      </c>
      <c r="E111" s="24">
        <v>99</v>
      </c>
      <c r="F111" s="24" t="s">
        <v>181</v>
      </c>
      <c r="G111" s="74">
        <v>0</v>
      </c>
      <c r="H111" s="74">
        <v>63.6</v>
      </c>
      <c r="I111" s="74">
        <v>63.59</v>
      </c>
      <c r="J111" s="74">
        <v>0</v>
      </c>
      <c r="K111" s="74">
        <f t="shared" si="1"/>
        <v>99.98427672955975</v>
      </c>
    </row>
    <row r="112" spans="1:11" ht="12.75">
      <c r="A112" s="24">
        <v>454</v>
      </c>
      <c r="B112" s="89">
        <v>3111</v>
      </c>
      <c r="C112" s="24">
        <v>5331</v>
      </c>
      <c r="D112" s="24">
        <v>488</v>
      </c>
      <c r="E112" s="24">
        <v>0</v>
      </c>
      <c r="F112" s="24" t="s">
        <v>182</v>
      </c>
      <c r="G112" s="74">
        <v>621.3</v>
      </c>
      <c r="H112" s="74">
        <v>621.3</v>
      </c>
      <c r="I112" s="74">
        <v>621.3</v>
      </c>
      <c r="J112" s="74">
        <f>I112/G112%</f>
        <v>100</v>
      </c>
      <c r="K112" s="74">
        <f t="shared" si="1"/>
        <v>100</v>
      </c>
    </row>
    <row r="113" spans="1:11" ht="12.75" hidden="1">
      <c r="A113" s="24">
        <v>454</v>
      </c>
      <c r="B113" s="89">
        <v>3111</v>
      </c>
      <c r="C113" s="24">
        <v>5336</v>
      </c>
      <c r="D113" s="24">
        <v>10495</v>
      </c>
      <c r="E113" s="24">
        <v>103133063</v>
      </c>
      <c r="F113" s="24" t="s">
        <v>182</v>
      </c>
      <c r="G113" s="74">
        <v>0</v>
      </c>
      <c r="H113" s="74">
        <v>0</v>
      </c>
      <c r="I113" s="74">
        <v>0</v>
      </c>
      <c r="J113" s="74" t="e">
        <f>I113/G113%</f>
        <v>#DIV/0!</v>
      </c>
      <c r="K113" s="74" t="e">
        <f t="shared" si="1"/>
        <v>#DIV/0!</v>
      </c>
    </row>
    <row r="114" spans="1:11" ht="12.75" hidden="1">
      <c r="A114" s="24">
        <v>454</v>
      </c>
      <c r="B114" s="89">
        <v>3111</v>
      </c>
      <c r="C114" s="24">
        <v>5336</v>
      </c>
      <c r="D114" s="24">
        <v>10495</v>
      </c>
      <c r="E114" s="24">
        <v>103533063</v>
      </c>
      <c r="F114" s="24" t="s">
        <v>182</v>
      </c>
      <c r="G114" s="295">
        <v>0</v>
      </c>
      <c r="H114" s="295">
        <v>0</v>
      </c>
      <c r="I114" s="295">
        <v>0</v>
      </c>
      <c r="J114" s="74" t="e">
        <f>I114/G114%</f>
        <v>#DIV/0!</v>
      </c>
      <c r="K114" s="74" t="e">
        <f t="shared" si="1"/>
        <v>#DIV/0!</v>
      </c>
    </row>
    <row r="115" spans="1:11" ht="12.75">
      <c r="A115" s="24">
        <v>454</v>
      </c>
      <c r="B115" s="89">
        <v>3111</v>
      </c>
      <c r="C115" s="24">
        <v>5336</v>
      </c>
      <c r="D115" s="24">
        <v>488</v>
      </c>
      <c r="E115" s="24">
        <v>96</v>
      </c>
      <c r="F115" s="24" t="s">
        <v>182</v>
      </c>
      <c r="G115" s="295">
        <v>0</v>
      </c>
      <c r="H115" s="295">
        <v>271.8</v>
      </c>
      <c r="I115" s="295">
        <v>271.8</v>
      </c>
      <c r="J115" s="74">
        <v>0</v>
      </c>
      <c r="K115" s="74">
        <f t="shared" si="1"/>
        <v>100</v>
      </c>
    </row>
    <row r="116" spans="1:11" ht="12.75">
      <c r="A116" s="24">
        <v>454</v>
      </c>
      <c r="B116" s="89">
        <v>3111</v>
      </c>
      <c r="C116" s="24">
        <v>5331</v>
      </c>
      <c r="D116" s="24">
        <v>488</v>
      </c>
      <c r="E116" s="24">
        <v>99</v>
      </c>
      <c r="F116" s="24" t="s">
        <v>182</v>
      </c>
      <c r="G116" s="295">
        <v>0</v>
      </c>
      <c r="H116" s="295">
        <v>61.3</v>
      </c>
      <c r="I116" s="295">
        <v>61.29</v>
      </c>
      <c r="J116" s="74">
        <v>0</v>
      </c>
      <c r="K116" s="74">
        <f t="shared" si="1"/>
        <v>99.9836867862969</v>
      </c>
    </row>
    <row r="117" spans="1:11" ht="12.75">
      <c r="A117" s="24">
        <v>454</v>
      </c>
      <c r="B117" s="89">
        <v>6330</v>
      </c>
      <c r="C117" s="24">
        <v>5347</v>
      </c>
      <c r="D117" s="24">
        <v>2360456</v>
      </c>
      <c r="E117" s="24">
        <v>104</v>
      </c>
      <c r="F117" s="24" t="s">
        <v>182</v>
      </c>
      <c r="G117" s="295">
        <v>0</v>
      </c>
      <c r="H117" s="295">
        <v>0</v>
      </c>
      <c r="I117" s="295">
        <v>8.2</v>
      </c>
      <c r="J117" s="74">
        <v>0</v>
      </c>
      <c r="K117" s="74">
        <v>0</v>
      </c>
    </row>
    <row r="118" spans="1:11" ht="12.75">
      <c r="A118" s="24">
        <v>454</v>
      </c>
      <c r="B118" s="89">
        <v>6330</v>
      </c>
      <c r="C118" s="24">
        <v>5347</v>
      </c>
      <c r="D118" s="24">
        <v>2360456</v>
      </c>
      <c r="E118" s="24">
        <v>17050</v>
      </c>
      <c r="F118" s="24" t="s">
        <v>182</v>
      </c>
      <c r="G118" s="295">
        <v>0</v>
      </c>
      <c r="H118" s="295">
        <v>0</v>
      </c>
      <c r="I118" s="295">
        <v>10.25</v>
      </c>
      <c r="J118" s="74">
        <v>0</v>
      </c>
      <c r="K118" s="74">
        <v>0</v>
      </c>
    </row>
    <row r="119" spans="1:11" ht="12.75">
      <c r="A119" s="24">
        <v>454</v>
      </c>
      <c r="B119" s="89">
        <v>3111</v>
      </c>
      <c r="C119" s="24">
        <v>5331</v>
      </c>
      <c r="D119" s="24">
        <v>489</v>
      </c>
      <c r="E119" s="24">
        <v>0</v>
      </c>
      <c r="F119" s="24" t="s">
        <v>183</v>
      </c>
      <c r="G119" s="74">
        <v>890.4</v>
      </c>
      <c r="H119" s="74">
        <v>890.4</v>
      </c>
      <c r="I119" s="74">
        <v>890.4</v>
      </c>
      <c r="J119" s="74">
        <f>I119/G119%</f>
        <v>100</v>
      </c>
      <c r="K119" s="74">
        <f t="shared" si="1"/>
        <v>100</v>
      </c>
    </row>
    <row r="120" spans="1:11" ht="12.75">
      <c r="A120" s="24">
        <v>454</v>
      </c>
      <c r="B120" s="89">
        <v>3111</v>
      </c>
      <c r="C120" s="24">
        <v>5336</v>
      </c>
      <c r="D120" s="24">
        <v>489</v>
      </c>
      <c r="E120" s="24">
        <v>96</v>
      </c>
      <c r="F120" s="24" t="s">
        <v>183</v>
      </c>
      <c r="G120" s="74">
        <v>0</v>
      </c>
      <c r="H120" s="74">
        <v>398.3</v>
      </c>
      <c r="I120" s="74">
        <v>398.3</v>
      </c>
      <c r="J120" s="74">
        <v>0</v>
      </c>
      <c r="K120" s="74">
        <f t="shared" si="1"/>
        <v>100</v>
      </c>
    </row>
    <row r="121" spans="1:11" ht="12.75">
      <c r="A121" s="24">
        <v>454</v>
      </c>
      <c r="B121" s="89">
        <v>3111</v>
      </c>
      <c r="C121" s="24">
        <v>5336</v>
      </c>
      <c r="D121" s="24">
        <v>489</v>
      </c>
      <c r="E121" s="24">
        <v>98</v>
      </c>
      <c r="F121" s="24" t="s">
        <v>183</v>
      </c>
      <c r="G121" s="74">
        <v>0</v>
      </c>
      <c r="H121" s="74">
        <v>106.4</v>
      </c>
      <c r="I121" s="74">
        <v>106.33</v>
      </c>
      <c r="J121" s="74">
        <v>0</v>
      </c>
      <c r="K121" s="74">
        <f t="shared" si="1"/>
        <v>99.93421052631578</v>
      </c>
    </row>
    <row r="122" spans="1:11" ht="12.75">
      <c r="A122" s="24">
        <v>454</v>
      </c>
      <c r="B122" s="89">
        <v>3111</v>
      </c>
      <c r="C122" s="24">
        <v>5331</v>
      </c>
      <c r="D122" s="24">
        <v>489</v>
      </c>
      <c r="E122" s="24">
        <v>99</v>
      </c>
      <c r="F122" s="24" t="s">
        <v>183</v>
      </c>
      <c r="G122" s="74">
        <v>0</v>
      </c>
      <c r="H122" s="74">
        <v>17.2</v>
      </c>
      <c r="I122" s="74">
        <v>17.2</v>
      </c>
      <c r="J122" s="74">
        <v>0</v>
      </c>
      <c r="K122" s="74">
        <f t="shared" si="1"/>
        <v>100</v>
      </c>
    </row>
    <row r="123" spans="1:11" ht="12.75">
      <c r="A123" s="24">
        <v>454</v>
      </c>
      <c r="B123" s="89">
        <v>3111</v>
      </c>
      <c r="C123" s="24">
        <v>5336</v>
      </c>
      <c r="D123" s="24">
        <v>2540975</v>
      </c>
      <c r="E123" s="24">
        <v>108100104</v>
      </c>
      <c r="F123" s="24" t="s">
        <v>183</v>
      </c>
      <c r="G123" s="74">
        <v>0</v>
      </c>
      <c r="H123" s="74">
        <v>220.7</v>
      </c>
      <c r="I123" s="74">
        <v>220.69</v>
      </c>
      <c r="J123" s="74">
        <v>0</v>
      </c>
      <c r="K123" s="74">
        <f t="shared" si="1"/>
        <v>99.9954689623924</v>
      </c>
    </row>
    <row r="124" spans="1:11" ht="12.75">
      <c r="A124" s="24">
        <v>454</v>
      </c>
      <c r="B124" s="89">
        <v>3111</v>
      </c>
      <c r="C124" s="24">
        <v>5336</v>
      </c>
      <c r="D124" s="24">
        <v>2540975</v>
      </c>
      <c r="E124" s="24">
        <v>108517050</v>
      </c>
      <c r="F124" s="24" t="s">
        <v>183</v>
      </c>
      <c r="G124" s="74">
        <v>0</v>
      </c>
      <c r="H124" s="74">
        <v>275.9</v>
      </c>
      <c r="I124" s="74">
        <v>275.86</v>
      </c>
      <c r="J124" s="74">
        <v>0</v>
      </c>
      <c r="K124" s="74">
        <f t="shared" si="1"/>
        <v>99.9855019934759</v>
      </c>
    </row>
    <row r="125" spans="1:11" ht="12.75">
      <c r="A125" s="24">
        <v>454</v>
      </c>
      <c r="B125" s="89">
        <v>3111</v>
      </c>
      <c r="C125" s="24">
        <v>5336</v>
      </c>
      <c r="D125" s="24">
        <v>2661490</v>
      </c>
      <c r="E125" s="24">
        <v>108100104</v>
      </c>
      <c r="F125" s="24" t="s">
        <v>183</v>
      </c>
      <c r="G125" s="74">
        <v>0</v>
      </c>
      <c r="H125" s="74">
        <v>150.3</v>
      </c>
      <c r="I125" s="74">
        <v>150.34</v>
      </c>
      <c r="J125" s="74">
        <v>0</v>
      </c>
      <c r="K125" s="74">
        <f t="shared" si="1"/>
        <v>100.02661343978708</v>
      </c>
    </row>
    <row r="126" spans="1:11" ht="12.75">
      <c r="A126" s="24">
        <v>454</v>
      </c>
      <c r="B126" s="24">
        <v>3111</v>
      </c>
      <c r="C126" s="24">
        <v>5336</v>
      </c>
      <c r="D126" s="24">
        <v>2661490</v>
      </c>
      <c r="E126" s="24">
        <v>108517050</v>
      </c>
      <c r="F126" s="24" t="s">
        <v>183</v>
      </c>
      <c r="G126" s="74">
        <v>0</v>
      </c>
      <c r="H126" s="74">
        <v>150.3</v>
      </c>
      <c r="I126" s="74">
        <v>150.34</v>
      </c>
      <c r="J126" s="74">
        <v>0</v>
      </c>
      <c r="K126" s="74">
        <f t="shared" si="1"/>
        <v>100.02661343978708</v>
      </c>
    </row>
    <row r="127" spans="1:11" ht="12.75">
      <c r="A127" s="24">
        <v>454</v>
      </c>
      <c r="B127" s="89">
        <v>3111</v>
      </c>
      <c r="C127" s="24">
        <v>5336</v>
      </c>
      <c r="D127" s="24">
        <v>2711909</v>
      </c>
      <c r="E127" s="24">
        <v>108100104</v>
      </c>
      <c r="F127" s="24" t="s">
        <v>183</v>
      </c>
      <c r="G127" s="74">
        <v>0</v>
      </c>
      <c r="H127" s="74">
        <v>379.9</v>
      </c>
      <c r="I127" s="74">
        <v>379.93</v>
      </c>
      <c r="J127" s="74">
        <v>0</v>
      </c>
      <c r="K127" s="74">
        <f t="shared" si="1"/>
        <v>100.00789681495131</v>
      </c>
    </row>
    <row r="128" spans="1:11" ht="12.75">
      <c r="A128" s="24">
        <v>454</v>
      </c>
      <c r="B128" s="89">
        <v>3111</v>
      </c>
      <c r="C128" s="24">
        <v>5336</v>
      </c>
      <c r="D128" s="24">
        <v>2711909</v>
      </c>
      <c r="E128" s="24">
        <v>108517050</v>
      </c>
      <c r="F128" s="24" t="s">
        <v>183</v>
      </c>
      <c r="G128" s="74">
        <v>0</v>
      </c>
      <c r="H128" s="74">
        <v>379.9</v>
      </c>
      <c r="I128" s="74">
        <v>379.93</v>
      </c>
      <c r="J128" s="74">
        <v>0</v>
      </c>
      <c r="K128" s="74">
        <f t="shared" si="1"/>
        <v>100.00789681495131</v>
      </c>
    </row>
    <row r="129" spans="1:11" ht="12.75">
      <c r="A129" s="24">
        <v>454</v>
      </c>
      <c r="B129" s="89">
        <v>6330</v>
      </c>
      <c r="C129" s="24">
        <v>5347</v>
      </c>
      <c r="D129" s="24">
        <v>2661490</v>
      </c>
      <c r="E129" s="24">
        <v>104</v>
      </c>
      <c r="F129" s="24" t="s">
        <v>183</v>
      </c>
      <c r="G129" s="74">
        <v>0</v>
      </c>
      <c r="H129" s="74">
        <v>0</v>
      </c>
      <c r="I129" s="74">
        <v>1.12</v>
      </c>
      <c r="J129" s="74">
        <v>0</v>
      </c>
      <c r="K129" s="74">
        <v>0</v>
      </c>
    </row>
    <row r="130" spans="1:11" ht="12.75">
      <c r="A130" s="24">
        <v>454</v>
      </c>
      <c r="B130" s="89">
        <v>6330</v>
      </c>
      <c r="C130" s="24">
        <v>5347</v>
      </c>
      <c r="D130" s="24">
        <v>2661490</v>
      </c>
      <c r="E130" s="24">
        <v>17050</v>
      </c>
      <c r="F130" s="24" t="s">
        <v>183</v>
      </c>
      <c r="G130" s="74">
        <v>0</v>
      </c>
      <c r="H130" s="74">
        <v>0</v>
      </c>
      <c r="I130" s="74">
        <v>1.11</v>
      </c>
      <c r="J130" s="74">
        <v>0</v>
      </c>
      <c r="K130" s="74">
        <v>0</v>
      </c>
    </row>
    <row r="131" spans="1:11" ht="12.75">
      <c r="A131" s="24">
        <v>454</v>
      </c>
      <c r="B131" s="24">
        <v>3111</v>
      </c>
      <c r="C131" s="24">
        <v>5331</v>
      </c>
      <c r="D131" s="24">
        <v>490</v>
      </c>
      <c r="E131" s="24">
        <v>0</v>
      </c>
      <c r="F131" s="24" t="s">
        <v>253</v>
      </c>
      <c r="G131" s="74">
        <v>588.2</v>
      </c>
      <c r="H131" s="74">
        <v>588.2</v>
      </c>
      <c r="I131" s="74">
        <v>588.2</v>
      </c>
      <c r="J131" s="74">
        <f>I131/G131%</f>
        <v>100</v>
      </c>
      <c r="K131" s="74">
        <f t="shared" si="1"/>
        <v>100</v>
      </c>
    </row>
    <row r="132" spans="1:11" ht="12.75">
      <c r="A132" s="24">
        <v>454</v>
      </c>
      <c r="B132" s="24">
        <v>3111</v>
      </c>
      <c r="C132" s="24">
        <v>5336</v>
      </c>
      <c r="D132" s="24">
        <v>490</v>
      </c>
      <c r="E132" s="24">
        <v>96</v>
      </c>
      <c r="F132" s="24" t="s">
        <v>253</v>
      </c>
      <c r="G132" s="74">
        <v>0</v>
      </c>
      <c r="H132" s="74">
        <v>235.7</v>
      </c>
      <c r="I132" s="74">
        <v>235.7</v>
      </c>
      <c r="J132" s="74">
        <v>0</v>
      </c>
      <c r="K132" s="74">
        <f t="shared" si="1"/>
        <v>100</v>
      </c>
    </row>
    <row r="133" spans="1:11" ht="12.75">
      <c r="A133" s="24">
        <v>454</v>
      </c>
      <c r="B133" s="24">
        <v>3111</v>
      </c>
      <c r="C133" s="24">
        <v>5331</v>
      </c>
      <c r="D133" s="24">
        <v>490</v>
      </c>
      <c r="E133" s="24">
        <v>99</v>
      </c>
      <c r="F133" s="24" t="s">
        <v>253</v>
      </c>
      <c r="G133" s="74">
        <v>0</v>
      </c>
      <c r="H133" s="74">
        <v>76.3</v>
      </c>
      <c r="I133" s="74">
        <v>76.25</v>
      </c>
      <c r="J133" s="74">
        <v>0</v>
      </c>
      <c r="K133" s="74">
        <f t="shared" si="1"/>
        <v>99.93446920052425</v>
      </c>
    </row>
    <row r="134" spans="1:11" ht="12.75">
      <c r="A134" s="24">
        <v>454</v>
      </c>
      <c r="B134" s="2">
        <v>3111</v>
      </c>
      <c r="C134" s="24">
        <v>5331</v>
      </c>
      <c r="D134" s="24">
        <v>491</v>
      </c>
      <c r="E134" s="24">
        <v>0</v>
      </c>
      <c r="F134" s="24" t="s">
        <v>418</v>
      </c>
      <c r="G134" s="61">
        <v>990</v>
      </c>
      <c r="H134" s="74">
        <v>990</v>
      </c>
      <c r="I134" s="74">
        <v>990</v>
      </c>
      <c r="J134" s="74">
        <f>I134/G134%</f>
        <v>100</v>
      </c>
      <c r="K134" s="74">
        <f t="shared" si="1"/>
        <v>100</v>
      </c>
    </row>
    <row r="135" spans="1:11" ht="14.25" customHeight="1">
      <c r="A135" s="24">
        <v>454</v>
      </c>
      <c r="B135" s="24">
        <v>3111</v>
      </c>
      <c r="C135" s="24">
        <v>5336</v>
      </c>
      <c r="D135" s="24">
        <v>491</v>
      </c>
      <c r="E135" s="24">
        <v>96</v>
      </c>
      <c r="F135" s="24" t="s">
        <v>418</v>
      </c>
      <c r="G135" s="61">
        <v>0</v>
      </c>
      <c r="H135" s="74">
        <v>391.3</v>
      </c>
      <c r="I135" s="74">
        <v>391.3</v>
      </c>
      <c r="J135" s="74">
        <v>0</v>
      </c>
      <c r="K135" s="74">
        <f t="shared" si="1"/>
        <v>100</v>
      </c>
    </row>
    <row r="136" spans="1:11" ht="14.25" customHeight="1">
      <c r="A136" s="24">
        <v>454</v>
      </c>
      <c r="B136" s="24">
        <v>3111</v>
      </c>
      <c r="C136" s="24">
        <v>5336</v>
      </c>
      <c r="D136" s="24">
        <v>15359</v>
      </c>
      <c r="E136" s="24">
        <v>103133063</v>
      </c>
      <c r="F136" s="24" t="s">
        <v>418</v>
      </c>
      <c r="G136" s="61">
        <v>0</v>
      </c>
      <c r="H136" s="74">
        <v>174.6</v>
      </c>
      <c r="I136" s="74">
        <v>174.59</v>
      </c>
      <c r="J136" s="74">
        <v>0</v>
      </c>
      <c r="K136" s="74">
        <f t="shared" si="1"/>
        <v>99.9942726231386</v>
      </c>
    </row>
    <row r="137" spans="1:11" ht="14.25" customHeight="1">
      <c r="A137" s="24">
        <v>454</v>
      </c>
      <c r="B137" s="24">
        <v>3111</v>
      </c>
      <c r="C137" s="24">
        <v>5336</v>
      </c>
      <c r="D137" s="24">
        <v>15359</v>
      </c>
      <c r="E137" s="24">
        <v>103533063</v>
      </c>
      <c r="F137" s="24" t="s">
        <v>418</v>
      </c>
      <c r="G137" s="61">
        <v>0</v>
      </c>
      <c r="H137" s="74">
        <v>174.6</v>
      </c>
      <c r="I137" s="74">
        <v>174.59</v>
      </c>
      <c r="J137" s="74">
        <v>0</v>
      </c>
      <c r="K137" s="74">
        <f t="shared" si="1"/>
        <v>99.9942726231386</v>
      </c>
    </row>
    <row r="138" spans="1:11" ht="14.25" customHeight="1">
      <c r="A138" s="24">
        <v>454</v>
      </c>
      <c r="B138" s="24">
        <v>3111</v>
      </c>
      <c r="C138" s="24">
        <v>5336</v>
      </c>
      <c r="D138" s="24">
        <v>2711771</v>
      </c>
      <c r="E138" s="24">
        <v>108100104</v>
      </c>
      <c r="F138" s="24" t="s">
        <v>418</v>
      </c>
      <c r="G138" s="61">
        <v>0</v>
      </c>
      <c r="H138" s="74">
        <v>400.3</v>
      </c>
      <c r="I138" s="74">
        <v>400.25</v>
      </c>
      <c r="J138" s="74">
        <v>0</v>
      </c>
      <c r="K138" s="74">
        <f t="shared" si="1"/>
        <v>99.98750936797401</v>
      </c>
    </row>
    <row r="139" spans="1:11" ht="14.25" customHeight="1" thickBot="1">
      <c r="A139" s="35">
        <v>454</v>
      </c>
      <c r="B139" s="35">
        <v>3111</v>
      </c>
      <c r="C139" s="35">
        <v>5336</v>
      </c>
      <c r="D139" s="35">
        <v>2711771</v>
      </c>
      <c r="E139" s="24">
        <v>108517050</v>
      </c>
      <c r="F139" s="35" t="s">
        <v>418</v>
      </c>
      <c r="G139" s="71">
        <v>0</v>
      </c>
      <c r="H139" s="295">
        <v>400.3</v>
      </c>
      <c r="I139" s="295">
        <v>400.25</v>
      </c>
      <c r="J139" s="295">
        <v>0</v>
      </c>
      <c r="K139" s="74">
        <f t="shared" si="1"/>
        <v>99.98750936797401</v>
      </c>
    </row>
    <row r="140" spans="1:13" ht="13.5" thickBot="1">
      <c r="A140" s="431" t="s">
        <v>283</v>
      </c>
      <c r="B140" s="440"/>
      <c r="C140" s="440"/>
      <c r="D140" s="440"/>
      <c r="E140" s="440"/>
      <c r="F140" s="430"/>
      <c r="G140" s="336">
        <f>SUM(G3:G139)</f>
        <v>13588.7</v>
      </c>
      <c r="H140" s="336">
        <f>SUM(H3:H139)</f>
        <v>35254.30000000002</v>
      </c>
      <c r="I140" s="336">
        <f>SUM(I3:I139)</f>
        <v>31570.910000000003</v>
      </c>
      <c r="J140" s="242">
        <f>I140/G140%</f>
        <v>232.3320847468853</v>
      </c>
      <c r="K140" s="242">
        <f>I140/H140%</f>
        <v>89.55194118164306</v>
      </c>
      <c r="M140" s="21"/>
    </row>
    <row r="141" spans="1:9" ht="12.75">
      <c r="A141" s="293"/>
      <c r="G141" s="98"/>
      <c r="H141" s="98"/>
      <c r="I141" s="98"/>
    </row>
    <row r="142" spans="1:9" ht="12.75">
      <c r="A142" s="15"/>
      <c r="G142" s="98"/>
      <c r="H142" s="98"/>
      <c r="I142" s="98"/>
    </row>
    <row r="143" spans="7:9" ht="12.75">
      <c r="G143" s="98"/>
      <c r="H143" s="98"/>
      <c r="I143" s="98"/>
    </row>
    <row r="144" spans="8:9" ht="12.75">
      <c r="H144" s="20"/>
      <c r="I144" s="20"/>
    </row>
    <row r="145" spans="7:9" ht="12.75">
      <c r="G145" s="20"/>
      <c r="H145" s="20"/>
      <c r="I145" s="20"/>
    </row>
    <row r="146" spans="7:9" ht="6.75" customHeight="1">
      <c r="G146" s="20"/>
      <c r="H146" s="20"/>
      <c r="I146" s="20"/>
    </row>
    <row r="147" spans="7:9" ht="12.75">
      <c r="G147" s="20"/>
      <c r="H147" s="20"/>
      <c r="I147" s="20"/>
    </row>
    <row r="148" spans="7:9" ht="12.75">
      <c r="G148" s="20"/>
      <c r="H148" s="20"/>
      <c r="I148" s="20"/>
    </row>
    <row r="149" spans="7:9" ht="12.75">
      <c r="G149" s="20"/>
      <c r="H149" s="20"/>
      <c r="I149" s="20"/>
    </row>
    <row r="150" spans="7:9" ht="12.75">
      <c r="G150" s="20"/>
      <c r="H150" s="20"/>
      <c r="I150" s="20"/>
    </row>
  </sheetData>
  <sheetProtection/>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5.xml><?xml version="1.0" encoding="utf-8"?>
<worksheet xmlns="http://schemas.openxmlformats.org/spreadsheetml/2006/main" xmlns:r="http://schemas.openxmlformats.org/officeDocument/2006/relationships">
  <dimension ref="A1:M102"/>
  <sheetViews>
    <sheetView zoomScalePageLayoutView="0" workbookViewId="0" topLeftCell="A52">
      <selection activeCell="M79" sqref="M79"/>
    </sheetView>
  </sheetViews>
  <sheetFormatPr defaultColWidth="9.00390625" defaultRowHeight="12.75"/>
  <cols>
    <col min="1" max="1" width="5.875" style="0" customWidth="1"/>
    <col min="2" max="2" width="7.00390625" style="0" customWidth="1"/>
    <col min="3" max="3" width="6.50390625" style="0" customWidth="1"/>
    <col min="4" max="4" width="8.00390625" style="0" customWidth="1"/>
    <col min="5" max="5" width="10.125" style="0" customWidth="1"/>
    <col min="6" max="6" width="33.00390625" style="0" customWidth="1"/>
    <col min="7" max="7" width="11.875" style="0" customWidth="1"/>
    <col min="8" max="8" width="12.00390625" style="0" customWidth="1"/>
    <col min="9" max="9" width="17.50390625" style="0" customWidth="1"/>
  </cols>
  <sheetData>
    <row r="1" ht="54.75" customHeight="1" thickBot="1">
      <c r="A1" s="1" t="s">
        <v>161</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2.75">
      <c r="A3" s="24">
        <v>453</v>
      </c>
      <c r="B3" s="89">
        <v>3113</v>
      </c>
      <c r="C3" s="89">
        <v>5331</v>
      </c>
      <c r="D3" s="24">
        <v>450</v>
      </c>
      <c r="E3" s="89">
        <v>0</v>
      </c>
      <c r="F3" s="89" t="s">
        <v>218</v>
      </c>
      <c r="G3" s="74">
        <v>4990</v>
      </c>
      <c r="H3" s="74">
        <v>5738.9</v>
      </c>
      <c r="I3" s="74">
        <v>5738.9</v>
      </c>
      <c r="J3" s="74">
        <f>I3/G3%</f>
        <v>115.00801603206412</v>
      </c>
      <c r="K3" s="74">
        <f>I3/H3%</f>
        <v>100</v>
      </c>
    </row>
    <row r="4" spans="1:11" ht="12.75">
      <c r="A4" s="24">
        <v>453</v>
      </c>
      <c r="B4" s="89">
        <v>3113</v>
      </c>
      <c r="C4" s="89">
        <v>5336</v>
      </c>
      <c r="D4" s="89">
        <v>450</v>
      </c>
      <c r="E4" s="89">
        <v>115</v>
      </c>
      <c r="F4" s="89" t="s">
        <v>218</v>
      </c>
      <c r="G4" s="74">
        <v>0</v>
      </c>
      <c r="H4" s="74">
        <v>46.4</v>
      </c>
      <c r="I4" s="74">
        <v>46.4</v>
      </c>
      <c r="J4" s="74">
        <v>0</v>
      </c>
      <c r="K4" s="74">
        <f>I4/H4%</f>
        <v>100</v>
      </c>
    </row>
    <row r="5" spans="1:11" ht="12.75">
      <c r="A5" s="24">
        <v>453</v>
      </c>
      <c r="B5" s="89">
        <v>3113</v>
      </c>
      <c r="C5" s="89">
        <v>5336</v>
      </c>
      <c r="D5" s="89">
        <v>450</v>
      </c>
      <c r="E5" s="89">
        <v>96</v>
      </c>
      <c r="F5" s="89" t="s">
        <v>218</v>
      </c>
      <c r="G5" s="74">
        <v>0</v>
      </c>
      <c r="H5" s="74">
        <v>1670.7</v>
      </c>
      <c r="I5" s="74">
        <v>1670.7</v>
      </c>
      <c r="J5" s="74">
        <v>0</v>
      </c>
      <c r="K5" s="74">
        <f aca="true" t="shared" si="0" ref="K5:K81">I5/H5%</f>
        <v>100</v>
      </c>
    </row>
    <row r="6" spans="1:11" ht="12.75">
      <c r="A6" s="24">
        <v>453</v>
      </c>
      <c r="B6" s="89">
        <v>3113</v>
      </c>
      <c r="C6" s="89">
        <v>5336</v>
      </c>
      <c r="D6" s="89">
        <v>2360434</v>
      </c>
      <c r="E6" s="24">
        <v>108100104</v>
      </c>
      <c r="F6" s="89" t="s">
        <v>218</v>
      </c>
      <c r="G6" s="74">
        <v>0</v>
      </c>
      <c r="H6" s="74">
        <v>68</v>
      </c>
      <c r="I6" s="74">
        <v>33.64</v>
      </c>
      <c r="J6" s="74">
        <v>0</v>
      </c>
      <c r="K6" s="74">
        <f t="shared" si="0"/>
        <v>49.470588235294116</v>
      </c>
    </row>
    <row r="7" spans="1:11" ht="12.75">
      <c r="A7" s="24">
        <v>453</v>
      </c>
      <c r="B7" s="89">
        <v>3113</v>
      </c>
      <c r="C7" s="89">
        <v>5336</v>
      </c>
      <c r="D7" s="89">
        <v>2360434</v>
      </c>
      <c r="E7" s="24">
        <v>108517050</v>
      </c>
      <c r="F7" s="89" t="s">
        <v>218</v>
      </c>
      <c r="G7" s="74">
        <v>0</v>
      </c>
      <c r="H7" s="74">
        <v>85</v>
      </c>
      <c r="I7" s="74">
        <v>42.04</v>
      </c>
      <c r="J7" s="74">
        <v>0</v>
      </c>
      <c r="K7" s="74">
        <f t="shared" si="0"/>
        <v>49.45882352941177</v>
      </c>
    </row>
    <row r="8" spans="1:11" ht="12.75">
      <c r="A8" s="24">
        <v>453</v>
      </c>
      <c r="B8" s="89">
        <v>3113</v>
      </c>
      <c r="C8" s="89">
        <v>5336</v>
      </c>
      <c r="D8" s="89">
        <v>2681461</v>
      </c>
      <c r="E8" s="24">
        <v>108100104</v>
      </c>
      <c r="F8" s="89" t="s">
        <v>218</v>
      </c>
      <c r="G8" s="74">
        <v>0</v>
      </c>
      <c r="H8" s="74">
        <v>1527</v>
      </c>
      <c r="I8" s="74">
        <v>1204.14</v>
      </c>
      <c r="J8" s="74">
        <v>0</v>
      </c>
      <c r="K8" s="74">
        <f t="shared" si="0"/>
        <v>78.85658153241651</v>
      </c>
    </row>
    <row r="9" spans="1:11" ht="12.75">
      <c r="A9" s="24">
        <v>453</v>
      </c>
      <c r="B9" s="89">
        <v>3113</v>
      </c>
      <c r="C9" s="89">
        <v>5336</v>
      </c>
      <c r="D9" s="89">
        <v>2681461</v>
      </c>
      <c r="E9" s="24">
        <v>108517050</v>
      </c>
      <c r="F9" s="89" t="s">
        <v>218</v>
      </c>
      <c r="G9" s="74">
        <v>0</v>
      </c>
      <c r="H9" s="74">
        <v>1527</v>
      </c>
      <c r="I9" s="74">
        <v>1204.14</v>
      </c>
      <c r="J9" s="74">
        <v>0</v>
      </c>
      <c r="K9" s="74">
        <f t="shared" si="0"/>
        <v>78.85658153241651</v>
      </c>
    </row>
    <row r="10" spans="1:11" ht="12.75">
      <c r="A10" s="24">
        <v>453</v>
      </c>
      <c r="B10" s="89">
        <v>3113</v>
      </c>
      <c r="C10" s="89">
        <v>5336</v>
      </c>
      <c r="D10" s="89">
        <v>15360</v>
      </c>
      <c r="E10" s="24">
        <v>103133063</v>
      </c>
      <c r="F10" s="89" t="s">
        <v>218</v>
      </c>
      <c r="G10" s="74">
        <v>0</v>
      </c>
      <c r="H10" s="74">
        <v>656.6</v>
      </c>
      <c r="I10" s="74">
        <v>656.59</v>
      </c>
      <c r="J10" s="74">
        <v>0</v>
      </c>
      <c r="K10" s="74">
        <f t="shared" si="0"/>
        <v>99.9984770027414</v>
      </c>
    </row>
    <row r="11" spans="1:11" ht="12.75">
      <c r="A11" s="24">
        <v>453</v>
      </c>
      <c r="B11" s="89">
        <v>3113</v>
      </c>
      <c r="C11" s="89">
        <v>5336</v>
      </c>
      <c r="D11" s="89">
        <v>15360</v>
      </c>
      <c r="E11" s="24">
        <v>103533063</v>
      </c>
      <c r="F11" s="89" t="s">
        <v>218</v>
      </c>
      <c r="G11" s="74">
        <v>0</v>
      </c>
      <c r="H11" s="74">
        <v>656.6</v>
      </c>
      <c r="I11" s="74">
        <v>656.59</v>
      </c>
      <c r="J11" s="74">
        <v>0</v>
      </c>
      <c r="K11" s="74">
        <f t="shared" si="0"/>
        <v>99.9984770027414</v>
      </c>
    </row>
    <row r="12" spans="1:11" ht="12.75">
      <c r="A12" s="24">
        <v>453</v>
      </c>
      <c r="B12" s="24">
        <v>3113</v>
      </c>
      <c r="C12" s="24">
        <v>5331</v>
      </c>
      <c r="D12" s="89">
        <v>451</v>
      </c>
      <c r="E12" s="24">
        <v>0</v>
      </c>
      <c r="F12" s="24" t="s">
        <v>219</v>
      </c>
      <c r="G12" s="74">
        <v>3466</v>
      </c>
      <c r="H12" s="74">
        <v>3489.8</v>
      </c>
      <c r="I12" s="74">
        <v>3489.8</v>
      </c>
      <c r="J12" s="74">
        <f>I12/G12%</f>
        <v>100.68667051356032</v>
      </c>
      <c r="K12" s="74">
        <f t="shared" si="0"/>
        <v>100</v>
      </c>
    </row>
    <row r="13" spans="1:11" ht="12.75">
      <c r="A13" s="24">
        <v>453</v>
      </c>
      <c r="B13" s="24">
        <v>3113</v>
      </c>
      <c r="C13" s="24">
        <v>5336</v>
      </c>
      <c r="D13" s="89">
        <v>451</v>
      </c>
      <c r="E13" s="24">
        <v>96</v>
      </c>
      <c r="F13" s="24" t="s">
        <v>219</v>
      </c>
      <c r="G13" s="74">
        <v>0</v>
      </c>
      <c r="H13" s="74">
        <v>1377.1</v>
      </c>
      <c r="I13" s="74">
        <v>1377.1</v>
      </c>
      <c r="J13" s="74">
        <v>0</v>
      </c>
      <c r="K13" s="74">
        <f t="shared" si="0"/>
        <v>100</v>
      </c>
    </row>
    <row r="14" spans="1:11" ht="12.75">
      <c r="A14" s="24">
        <v>453</v>
      </c>
      <c r="B14" s="24">
        <v>3113</v>
      </c>
      <c r="C14" s="24">
        <v>5336</v>
      </c>
      <c r="D14" s="89">
        <v>451</v>
      </c>
      <c r="E14" s="24">
        <v>108</v>
      </c>
      <c r="F14" s="24" t="s">
        <v>219</v>
      </c>
      <c r="G14" s="74">
        <v>0</v>
      </c>
      <c r="H14" s="74">
        <v>191.4</v>
      </c>
      <c r="I14" s="74">
        <v>191.44</v>
      </c>
      <c r="J14" s="74">
        <v>0</v>
      </c>
      <c r="K14" s="74">
        <f t="shared" si="0"/>
        <v>100.02089864158829</v>
      </c>
    </row>
    <row r="15" spans="1:11" ht="12.75">
      <c r="A15" s="24">
        <v>453</v>
      </c>
      <c r="B15" s="24">
        <v>3113</v>
      </c>
      <c r="C15" s="24">
        <v>5336</v>
      </c>
      <c r="D15" s="89">
        <v>451</v>
      </c>
      <c r="E15" s="24">
        <v>115</v>
      </c>
      <c r="F15" s="24" t="s">
        <v>219</v>
      </c>
      <c r="G15" s="74">
        <v>0</v>
      </c>
      <c r="H15" s="74">
        <v>71.1</v>
      </c>
      <c r="I15" s="74">
        <v>71.1</v>
      </c>
      <c r="J15" s="74">
        <v>0</v>
      </c>
      <c r="K15" s="74">
        <f t="shared" si="0"/>
        <v>100</v>
      </c>
    </row>
    <row r="16" spans="1:11" ht="12.75">
      <c r="A16" s="24">
        <v>453</v>
      </c>
      <c r="B16" s="24">
        <v>3113</v>
      </c>
      <c r="C16" s="24">
        <v>5336</v>
      </c>
      <c r="D16" s="89">
        <v>2661492</v>
      </c>
      <c r="E16" s="24">
        <v>108100104</v>
      </c>
      <c r="F16" s="24" t="s">
        <v>219</v>
      </c>
      <c r="G16" s="74">
        <v>0</v>
      </c>
      <c r="H16" s="74">
        <v>464.7</v>
      </c>
      <c r="I16" s="74">
        <v>464.65</v>
      </c>
      <c r="J16" s="74">
        <v>0</v>
      </c>
      <c r="K16" s="74">
        <f t="shared" si="0"/>
        <v>99.98924037013126</v>
      </c>
    </row>
    <row r="17" spans="1:11" ht="12.75">
      <c r="A17" s="24">
        <v>453</v>
      </c>
      <c r="B17" s="24">
        <v>3113</v>
      </c>
      <c r="C17" s="24">
        <v>5336</v>
      </c>
      <c r="D17" s="89">
        <v>2661492</v>
      </c>
      <c r="E17" s="24">
        <v>108517050</v>
      </c>
      <c r="F17" s="24" t="s">
        <v>219</v>
      </c>
      <c r="G17" s="74">
        <v>0</v>
      </c>
      <c r="H17" s="74">
        <v>464.7</v>
      </c>
      <c r="I17" s="74">
        <v>464.65</v>
      </c>
      <c r="J17" s="74">
        <v>0</v>
      </c>
      <c r="K17" s="74">
        <f t="shared" si="0"/>
        <v>99.98924037013126</v>
      </c>
    </row>
    <row r="18" spans="1:11" ht="12.75">
      <c r="A18" s="24">
        <v>453</v>
      </c>
      <c r="B18" s="24">
        <v>3113</v>
      </c>
      <c r="C18" s="24">
        <v>5336</v>
      </c>
      <c r="D18" s="89">
        <v>2711674</v>
      </c>
      <c r="E18" s="24">
        <v>108100104</v>
      </c>
      <c r="F18" s="24" t="s">
        <v>219</v>
      </c>
      <c r="G18" s="74">
        <v>0</v>
      </c>
      <c r="H18" s="74">
        <v>1151.6</v>
      </c>
      <c r="I18" s="74">
        <v>1151.59</v>
      </c>
      <c r="J18" s="74">
        <v>0</v>
      </c>
      <c r="K18" s="74">
        <f t="shared" si="0"/>
        <v>99.99913164293159</v>
      </c>
    </row>
    <row r="19" spans="1:11" ht="12.75">
      <c r="A19" s="24">
        <v>453</v>
      </c>
      <c r="B19" s="24">
        <v>3113</v>
      </c>
      <c r="C19" s="24">
        <v>5336</v>
      </c>
      <c r="D19" s="89">
        <v>2711674</v>
      </c>
      <c r="E19" s="24">
        <v>108517050</v>
      </c>
      <c r="F19" s="24" t="s">
        <v>219</v>
      </c>
      <c r="G19" s="74">
        <v>0</v>
      </c>
      <c r="H19" s="74">
        <v>1151.6</v>
      </c>
      <c r="I19" s="74">
        <v>1151.59</v>
      </c>
      <c r="J19" s="74">
        <v>0</v>
      </c>
      <c r="K19" s="74">
        <f t="shared" si="0"/>
        <v>99.99913164293159</v>
      </c>
    </row>
    <row r="20" spans="1:11" ht="12.75">
      <c r="A20" s="24">
        <v>453</v>
      </c>
      <c r="B20" s="24">
        <v>3113</v>
      </c>
      <c r="C20" s="24">
        <v>5331</v>
      </c>
      <c r="D20" s="24">
        <v>453</v>
      </c>
      <c r="E20" s="24">
        <v>0</v>
      </c>
      <c r="F20" s="24" t="s">
        <v>142</v>
      </c>
      <c r="G20" s="74">
        <v>3870</v>
      </c>
      <c r="H20" s="74">
        <v>3897.3</v>
      </c>
      <c r="I20" s="74">
        <v>3897.3</v>
      </c>
      <c r="J20" s="74">
        <f>I20/G20%</f>
        <v>100.70542635658914</v>
      </c>
      <c r="K20" s="74">
        <f t="shared" si="0"/>
        <v>100.00000000000001</v>
      </c>
    </row>
    <row r="21" spans="1:11" ht="12.75">
      <c r="A21" s="24">
        <v>453</v>
      </c>
      <c r="B21" s="24">
        <v>3113</v>
      </c>
      <c r="C21" s="24">
        <v>5336</v>
      </c>
      <c r="D21" s="24">
        <v>453</v>
      </c>
      <c r="E21" s="24">
        <v>96</v>
      </c>
      <c r="F21" s="24" t="s">
        <v>142</v>
      </c>
      <c r="G21" s="74">
        <v>0</v>
      </c>
      <c r="H21" s="74">
        <v>1889.3</v>
      </c>
      <c r="I21" s="74">
        <v>1889.3</v>
      </c>
      <c r="J21" s="74">
        <v>0</v>
      </c>
      <c r="K21" s="74">
        <f t="shared" si="0"/>
        <v>100</v>
      </c>
    </row>
    <row r="22" spans="1:11" ht="12.75">
      <c r="A22" s="24">
        <v>453</v>
      </c>
      <c r="B22" s="24">
        <v>3113</v>
      </c>
      <c r="C22" s="24">
        <v>5336</v>
      </c>
      <c r="D22" s="24">
        <v>453</v>
      </c>
      <c r="E22" s="24">
        <v>115</v>
      </c>
      <c r="F22" s="24" t="s">
        <v>142</v>
      </c>
      <c r="G22" s="74">
        <v>0</v>
      </c>
      <c r="H22" s="74">
        <v>92.2</v>
      </c>
      <c r="I22" s="74">
        <v>92.2</v>
      </c>
      <c r="J22" s="74">
        <v>0</v>
      </c>
      <c r="K22" s="74">
        <f t="shared" si="0"/>
        <v>100</v>
      </c>
    </row>
    <row r="23" spans="1:11" ht="12.75">
      <c r="A23" s="24">
        <v>453</v>
      </c>
      <c r="B23" s="24">
        <v>3113</v>
      </c>
      <c r="C23" s="24">
        <v>5336</v>
      </c>
      <c r="D23" s="24">
        <v>2661407</v>
      </c>
      <c r="E23" s="24">
        <v>108100104</v>
      </c>
      <c r="F23" s="24" t="s">
        <v>142</v>
      </c>
      <c r="G23" s="74">
        <v>0</v>
      </c>
      <c r="H23" s="74">
        <v>594.5</v>
      </c>
      <c r="I23" s="74">
        <v>0</v>
      </c>
      <c r="J23" s="74">
        <v>0</v>
      </c>
      <c r="K23" s="74">
        <f t="shared" si="0"/>
        <v>0</v>
      </c>
    </row>
    <row r="24" spans="1:11" ht="12.75">
      <c r="A24" s="24">
        <v>453</v>
      </c>
      <c r="B24" s="24">
        <v>3113</v>
      </c>
      <c r="C24" s="24">
        <v>5336</v>
      </c>
      <c r="D24" s="24">
        <v>2661407</v>
      </c>
      <c r="E24" s="24">
        <v>108517050</v>
      </c>
      <c r="F24" s="24" t="s">
        <v>142</v>
      </c>
      <c r="G24" s="74">
        <v>0</v>
      </c>
      <c r="H24" s="74">
        <v>594.5</v>
      </c>
      <c r="I24" s="74">
        <v>0</v>
      </c>
      <c r="J24" s="74">
        <v>0</v>
      </c>
      <c r="K24" s="74">
        <f t="shared" si="0"/>
        <v>0</v>
      </c>
    </row>
    <row r="25" spans="1:11" ht="12.75">
      <c r="A25" s="24">
        <v>453</v>
      </c>
      <c r="B25" s="24">
        <v>3113</v>
      </c>
      <c r="C25" s="24">
        <v>5331</v>
      </c>
      <c r="D25" s="24">
        <v>454</v>
      </c>
      <c r="E25" s="24">
        <v>0</v>
      </c>
      <c r="F25" s="24" t="s">
        <v>56</v>
      </c>
      <c r="G25" s="74">
        <v>3644</v>
      </c>
      <c r="H25" s="74">
        <v>3656</v>
      </c>
      <c r="I25" s="74">
        <v>3656</v>
      </c>
      <c r="J25" s="74">
        <f>I25/G25%</f>
        <v>100.32930845225027</v>
      </c>
      <c r="K25" s="74">
        <f t="shared" si="0"/>
        <v>100</v>
      </c>
    </row>
    <row r="26" spans="1:11" ht="12.75">
      <c r="A26" s="24">
        <v>453</v>
      </c>
      <c r="B26" s="24">
        <v>3113</v>
      </c>
      <c r="C26" s="24">
        <v>5336</v>
      </c>
      <c r="D26" s="24">
        <v>454</v>
      </c>
      <c r="E26" s="24">
        <v>96</v>
      </c>
      <c r="F26" s="24" t="s">
        <v>56</v>
      </c>
      <c r="G26" s="74">
        <v>0</v>
      </c>
      <c r="H26" s="74">
        <v>768.4</v>
      </c>
      <c r="I26" s="74">
        <v>768.4</v>
      </c>
      <c r="J26" s="74">
        <v>0</v>
      </c>
      <c r="K26" s="74">
        <f t="shared" si="0"/>
        <v>100</v>
      </c>
    </row>
    <row r="27" spans="1:11" ht="12.75">
      <c r="A27" s="24">
        <v>453</v>
      </c>
      <c r="B27" s="24">
        <v>3113</v>
      </c>
      <c r="C27" s="24">
        <v>5336</v>
      </c>
      <c r="D27" s="24">
        <v>2360446</v>
      </c>
      <c r="E27" s="24">
        <v>108100104</v>
      </c>
      <c r="F27" s="24" t="s">
        <v>56</v>
      </c>
      <c r="G27" s="74">
        <v>0</v>
      </c>
      <c r="H27" s="74">
        <v>27</v>
      </c>
      <c r="I27" s="74">
        <v>23.8</v>
      </c>
      <c r="J27" s="74">
        <v>0</v>
      </c>
      <c r="K27" s="74">
        <f t="shared" si="0"/>
        <v>88.14814814814814</v>
      </c>
    </row>
    <row r="28" spans="1:11" ht="12.75">
      <c r="A28" s="24">
        <v>453</v>
      </c>
      <c r="B28" s="24">
        <v>3113</v>
      </c>
      <c r="C28" s="24">
        <v>5336</v>
      </c>
      <c r="D28" s="24">
        <v>2360446</v>
      </c>
      <c r="E28" s="24">
        <v>108517050</v>
      </c>
      <c r="F28" s="24" t="s">
        <v>56</v>
      </c>
      <c r="G28" s="74">
        <v>0</v>
      </c>
      <c r="H28" s="74">
        <v>33.8</v>
      </c>
      <c r="I28" s="74">
        <v>29.75</v>
      </c>
      <c r="J28" s="74">
        <v>0</v>
      </c>
      <c r="K28" s="74">
        <f t="shared" si="0"/>
        <v>88.01775147928996</v>
      </c>
    </row>
    <row r="29" spans="1:11" ht="12.75">
      <c r="A29" s="24">
        <v>453</v>
      </c>
      <c r="B29" s="24">
        <v>3113</v>
      </c>
      <c r="C29" s="24">
        <v>5331</v>
      </c>
      <c r="D29" s="24">
        <v>455</v>
      </c>
      <c r="E29" s="24">
        <v>0</v>
      </c>
      <c r="F29" s="24" t="s">
        <v>57</v>
      </c>
      <c r="G29" s="74">
        <v>3396</v>
      </c>
      <c r="H29" s="74">
        <v>3795.9</v>
      </c>
      <c r="I29" s="74">
        <v>3795.9</v>
      </c>
      <c r="J29" s="74">
        <f>I29/G29%</f>
        <v>111.7756183745583</v>
      </c>
      <c r="K29" s="74">
        <f t="shared" si="0"/>
        <v>100</v>
      </c>
    </row>
    <row r="30" spans="1:11" ht="12.75">
      <c r="A30" s="24">
        <v>453</v>
      </c>
      <c r="B30" s="24">
        <v>3113</v>
      </c>
      <c r="C30" s="24">
        <v>5336</v>
      </c>
      <c r="D30" s="24">
        <v>455</v>
      </c>
      <c r="E30" s="24">
        <v>96</v>
      </c>
      <c r="F30" s="24" t="s">
        <v>57</v>
      </c>
      <c r="G30" s="74">
        <v>0</v>
      </c>
      <c r="H30" s="74">
        <v>833.7</v>
      </c>
      <c r="I30" s="74">
        <v>833.7</v>
      </c>
      <c r="J30" s="74">
        <v>0</v>
      </c>
      <c r="K30" s="74">
        <f t="shared" si="0"/>
        <v>100.00000000000001</v>
      </c>
    </row>
    <row r="31" spans="1:11" ht="12.75">
      <c r="A31" s="24">
        <v>453</v>
      </c>
      <c r="B31" s="24">
        <v>3113</v>
      </c>
      <c r="C31" s="24">
        <v>5331</v>
      </c>
      <c r="D31" s="24">
        <v>455</v>
      </c>
      <c r="E31" s="24">
        <v>99</v>
      </c>
      <c r="F31" s="24" t="s">
        <v>57</v>
      </c>
      <c r="G31" s="74">
        <v>0</v>
      </c>
      <c r="H31" s="74">
        <v>40.7</v>
      </c>
      <c r="I31" s="74">
        <v>40.61</v>
      </c>
      <c r="J31" s="74">
        <v>0</v>
      </c>
      <c r="K31" s="74">
        <f t="shared" si="0"/>
        <v>99.77886977886978</v>
      </c>
    </row>
    <row r="32" spans="1:11" ht="12.75">
      <c r="A32" s="24">
        <v>453</v>
      </c>
      <c r="B32" s="24">
        <v>3113</v>
      </c>
      <c r="C32" s="24">
        <v>5336</v>
      </c>
      <c r="D32" s="24">
        <v>455</v>
      </c>
      <c r="E32" s="24">
        <v>115</v>
      </c>
      <c r="F32" s="24" t="s">
        <v>57</v>
      </c>
      <c r="G32" s="74">
        <v>0</v>
      </c>
      <c r="H32" s="74">
        <v>52.2</v>
      </c>
      <c r="I32" s="74">
        <v>52.2</v>
      </c>
      <c r="J32" s="74">
        <v>0</v>
      </c>
      <c r="K32" s="74">
        <f t="shared" si="0"/>
        <v>100</v>
      </c>
    </row>
    <row r="33" spans="1:11" ht="12.75">
      <c r="A33" s="24">
        <v>453</v>
      </c>
      <c r="B33" s="24">
        <v>3113</v>
      </c>
      <c r="C33" s="24">
        <v>5336</v>
      </c>
      <c r="D33" s="24">
        <v>2540951</v>
      </c>
      <c r="E33" s="24">
        <v>108100104</v>
      </c>
      <c r="F33" s="24" t="s">
        <v>57</v>
      </c>
      <c r="G33" s="74">
        <v>0</v>
      </c>
      <c r="H33" s="74">
        <v>750</v>
      </c>
      <c r="I33" s="74">
        <v>0</v>
      </c>
      <c r="J33" s="74">
        <v>0</v>
      </c>
      <c r="K33" s="74">
        <f t="shared" si="0"/>
        <v>0</v>
      </c>
    </row>
    <row r="34" spans="1:11" ht="12.75">
      <c r="A34" s="24">
        <v>453</v>
      </c>
      <c r="B34" s="24">
        <v>3113</v>
      </c>
      <c r="C34" s="24">
        <v>5336</v>
      </c>
      <c r="D34" s="24">
        <v>2540951</v>
      </c>
      <c r="E34" s="24">
        <v>108517050</v>
      </c>
      <c r="F34" s="24" t="s">
        <v>57</v>
      </c>
      <c r="G34" s="74">
        <v>0</v>
      </c>
      <c r="H34" s="74">
        <v>937.5</v>
      </c>
      <c r="I34" s="74">
        <v>0</v>
      </c>
      <c r="J34" s="74">
        <v>0</v>
      </c>
      <c r="K34" s="74">
        <f t="shared" si="0"/>
        <v>0</v>
      </c>
    </row>
    <row r="35" spans="1:11" ht="12.75">
      <c r="A35" s="24">
        <v>453</v>
      </c>
      <c r="B35" s="24">
        <v>3113</v>
      </c>
      <c r="C35" s="24">
        <v>5336</v>
      </c>
      <c r="D35" s="24">
        <v>2360452</v>
      </c>
      <c r="E35" s="24">
        <v>104</v>
      </c>
      <c r="F35" s="24" t="s">
        <v>57</v>
      </c>
      <c r="G35" s="74">
        <v>0</v>
      </c>
      <c r="H35" s="74">
        <v>0</v>
      </c>
      <c r="I35" s="74">
        <v>8.41</v>
      </c>
      <c r="J35" s="74">
        <v>0</v>
      </c>
      <c r="K35" s="74">
        <v>0</v>
      </c>
    </row>
    <row r="36" spans="1:11" ht="12.75">
      <c r="A36" s="24">
        <v>453</v>
      </c>
      <c r="B36" s="24">
        <v>3113</v>
      </c>
      <c r="C36" s="24">
        <v>5336</v>
      </c>
      <c r="D36" s="24">
        <v>2360452</v>
      </c>
      <c r="E36" s="24">
        <v>17050</v>
      </c>
      <c r="F36" s="24" t="s">
        <v>57</v>
      </c>
      <c r="G36" s="74">
        <v>0</v>
      </c>
      <c r="H36" s="74">
        <v>0</v>
      </c>
      <c r="I36" s="74">
        <v>10.51</v>
      </c>
      <c r="J36" s="74">
        <v>0</v>
      </c>
      <c r="K36" s="74">
        <v>0</v>
      </c>
    </row>
    <row r="37" spans="1:11" ht="12.75">
      <c r="A37" s="24">
        <v>453</v>
      </c>
      <c r="B37" s="24">
        <v>3113</v>
      </c>
      <c r="C37" s="24">
        <v>5331</v>
      </c>
      <c r="D37" s="24">
        <v>456</v>
      </c>
      <c r="E37" s="24">
        <v>0</v>
      </c>
      <c r="F37" s="24" t="s">
        <v>58</v>
      </c>
      <c r="G37" s="74">
        <v>4155</v>
      </c>
      <c r="H37" s="74">
        <v>4187.3</v>
      </c>
      <c r="I37" s="74">
        <v>4187.3</v>
      </c>
      <c r="J37" s="74">
        <f>I37/G37%</f>
        <v>100.77737665463299</v>
      </c>
      <c r="K37" s="74">
        <f t="shared" si="0"/>
        <v>100</v>
      </c>
    </row>
    <row r="38" spans="1:11" ht="12.75">
      <c r="A38" s="24">
        <v>453</v>
      </c>
      <c r="B38" s="24">
        <v>3113</v>
      </c>
      <c r="C38" s="24">
        <v>5336</v>
      </c>
      <c r="D38" s="24">
        <v>456</v>
      </c>
      <c r="E38" s="24">
        <v>96</v>
      </c>
      <c r="F38" s="24" t="s">
        <v>58</v>
      </c>
      <c r="G38" s="74">
        <v>0</v>
      </c>
      <c r="H38" s="74">
        <v>1539.1</v>
      </c>
      <c r="I38" s="74">
        <v>1539.1</v>
      </c>
      <c r="J38" s="74">
        <v>0</v>
      </c>
      <c r="K38" s="74">
        <f t="shared" si="0"/>
        <v>100</v>
      </c>
    </row>
    <row r="39" spans="1:11" ht="12.75">
      <c r="A39" s="24">
        <v>453</v>
      </c>
      <c r="B39" s="24">
        <v>3113</v>
      </c>
      <c r="C39" s="24">
        <v>5336</v>
      </c>
      <c r="D39" s="24">
        <v>2360466</v>
      </c>
      <c r="E39" s="24">
        <v>108100104</v>
      </c>
      <c r="F39" s="24" t="s">
        <v>58</v>
      </c>
      <c r="G39" s="74">
        <v>0</v>
      </c>
      <c r="H39" s="74">
        <v>534</v>
      </c>
      <c r="I39" s="74">
        <v>494.3</v>
      </c>
      <c r="J39" s="74">
        <v>0</v>
      </c>
      <c r="K39" s="74">
        <f t="shared" si="0"/>
        <v>92.56554307116106</v>
      </c>
    </row>
    <row r="40" spans="1:11" ht="12.75">
      <c r="A40" s="24">
        <v>453</v>
      </c>
      <c r="B40" s="24">
        <v>3113</v>
      </c>
      <c r="C40" s="24">
        <v>5336</v>
      </c>
      <c r="D40" s="24">
        <v>2360466</v>
      </c>
      <c r="E40" s="24">
        <v>108517050</v>
      </c>
      <c r="F40" s="24" t="s">
        <v>58</v>
      </c>
      <c r="G40" s="74">
        <v>0</v>
      </c>
      <c r="H40" s="74">
        <v>667.5</v>
      </c>
      <c r="I40" s="74">
        <v>617.87</v>
      </c>
      <c r="J40" s="74">
        <v>0</v>
      </c>
      <c r="K40" s="74">
        <f t="shared" si="0"/>
        <v>92.56479400749063</v>
      </c>
    </row>
    <row r="41" spans="1:11" ht="12.75">
      <c r="A41" s="24">
        <v>453</v>
      </c>
      <c r="B41" s="24">
        <v>3113</v>
      </c>
      <c r="C41" s="24">
        <v>5331</v>
      </c>
      <c r="D41" s="24">
        <v>457</v>
      </c>
      <c r="E41" s="24">
        <v>0</v>
      </c>
      <c r="F41" s="24" t="s">
        <v>140</v>
      </c>
      <c r="G41" s="74">
        <v>3769</v>
      </c>
      <c r="H41" s="74">
        <v>3795.5</v>
      </c>
      <c r="I41" s="74">
        <v>3795.5</v>
      </c>
      <c r="J41" s="74">
        <f>I41/G41%</f>
        <v>100.70310427169011</v>
      </c>
      <c r="K41" s="74">
        <f t="shared" si="0"/>
        <v>100</v>
      </c>
    </row>
    <row r="42" spans="1:11" ht="12.75">
      <c r="A42" s="24">
        <v>453</v>
      </c>
      <c r="B42" s="24">
        <v>3113</v>
      </c>
      <c r="C42" s="24">
        <v>5336</v>
      </c>
      <c r="D42" s="24">
        <v>457</v>
      </c>
      <c r="E42" s="24">
        <v>96</v>
      </c>
      <c r="F42" s="24" t="s">
        <v>140</v>
      </c>
      <c r="G42" s="74">
        <v>0</v>
      </c>
      <c r="H42" s="74">
        <v>1451.8</v>
      </c>
      <c r="I42" s="74">
        <v>1451.8</v>
      </c>
      <c r="J42" s="74">
        <v>0</v>
      </c>
      <c r="K42" s="74">
        <f t="shared" si="0"/>
        <v>100</v>
      </c>
    </row>
    <row r="43" spans="1:11" ht="12.75">
      <c r="A43" s="24">
        <v>453</v>
      </c>
      <c r="B43" s="24">
        <v>3113</v>
      </c>
      <c r="C43" s="24">
        <v>5331</v>
      </c>
      <c r="D43" s="24">
        <v>457</v>
      </c>
      <c r="E43" s="24">
        <v>99</v>
      </c>
      <c r="F43" s="24" t="s">
        <v>140</v>
      </c>
      <c r="G43" s="74">
        <v>0</v>
      </c>
      <c r="H43" s="74">
        <v>45</v>
      </c>
      <c r="I43" s="74">
        <v>44.91</v>
      </c>
      <c r="J43" s="74">
        <v>0</v>
      </c>
      <c r="K43" s="74">
        <f t="shared" si="0"/>
        <v>99.79999999999998</v>
      </c>
    </row>
    <row r="44" spans="1:11" ht="12.75">
      <c r="A44" s="24">
        <v>453</v>
      </c>
      <c r="B44" s="24">
        <v>3113</v>
      </c>
      <c r="C44" s="24">
        <v>5336</v>
      </c>
      <c r="D44" s="24">
        <v>457</v>
      </c>
      <c r="E44" s="24">
        <v>115</v>
      </c>
      <c r="F44" s="24" t="s">
        <v>140</v>
      </c>
      <c r="G44" s="74">
        <v>0</v>
      </c>
      <c r="H44" s="74">
        <v>61.2</v>
      </c>
      <c r="I44" s="74">
        <v>61.2</v>
      </c>
      <c r="J44" s="74">
        <v>0</v>
      </c>
      <c r="K44" s="74">
        <f t="shared" si="0"/>
        <v>100</v>
      </c>
    </row>
    <row r="45" spans="1:11" ht="12.75">
      <c r="A45" s="24">
        <v>453</v>
      </c>
      <c r="B45" s="24">
        <v>3113</v>
      </c>
      <c r="C45" s="24">
        <v>5336</v>
      </c>
      <c r="D45" s="24">
        <v>2540957</v>
      </c>
      <c r="E45" s="24">
        <v>108100104</v>
      </c>
      <c r="F45" s="24" t="s">
        <v>140</v>
      </c>
      <c r="G45" s="74">
        <v>0</v>
      </c>
      <c r="H45" s="74">
        <v>750</v>
      </c>
      <c r="I45" s="74">
        <v>0</v>
      </c>
      <c r="J45" s="74">
        <v>0</v>
      </c>
      <c r="K45" s="74">
        <f t="shared" si="0"/>
        <v>0</v>
      </c>
    </row>
    <row r="46" spans="1:11" ht="12.75">
      <c r="A46" s="24">
        <v>453</v>
      </c>
      <c r="B46" s="24">
        <v>3113</v>
      </c>
      <c r="C46" s="24">
        <v>5336</v>
      </c>
      <c r="D46" s="24">
        <v>2540957</v>
      </c>
      <c r="E46" s="24">
        <v>108517050</v>
      </c>
      <c r="F46" s="24" t="s">
        <v>140</v>
      </c>
      <c r="G46" s="74">
        <v>0</v>
      </c>
      <c r="H46" s="74">
        <v>937.5</v>
      </c>
      <c r="I46" s="74">
        <v>0</v>
      </c>
      <c r="J46" s="74">
        <v>0</v>
      </c>
      <c r="K46" s="74">
        <f t="shared" si="0"/>
        <v>0</v>
      </c>
    </row>
    <row r="47" spans="1:11" ht="12.75">
      <c r="A47" s="24">
        <v>453</v>
      </c>
      <c r="B47" s="24">
        <v>3113</v>
      </c>
      <c r="C47" s="24">
        <v>5336</v>
      </c>
      <c r="D47" s="24">
        <v>2360451</v>
      </c>
      <c r="E47" s="24">
        <v>108100104</v>
      </c>
      <c r="F47" s="24" t="s">
        <v>140</v>
      </c>
      <c r="G47" s="74">
        <v>0</v>
      </c>
      <c r="H47" s="74">
        <v>82.9</v>
      </c>
      <c r="I47" s="74">
        <v>82.9</v>
      </c>
      <c r="J47" s="74">
        <v>0</v>
      </c>
      <c r="K47" s="74">
        <f t="shared" si="0"/>
        <v>100</v>
      </c>
    </row>
    <row r="48" spans="1:11" ht="12.75">
      <c r="A48" s="24">
        <v>453</v>
      </c>
      <c r="B48" s="24">
        <v>3113</v>
      </c>
      <c r="C48" s="24">
        <v>5336</v>
      </c>
      <c r="D48" s="24">
        <v>2360451</v>
      </c>
      <c r="E48" s="24">
        <v>108517050</v>
      </c>
      <c r="F48" s="24" t="s">
        <v>140</v>
      </c>
      <c r="G48" s="74">
        <v>0</v>
      </c>
      <c r="H48" s="74">
        <v>103.6</v>
      </c>
      <c r="I48" s="74">
        <v>103.62</v>
      </c>
      <c r="J48" s="74">
        <v>0</v>
      </c>
      <c r="K48" s="74">
        <f t="shared" si="0"/>
        <v>100.01930501930502</v>
      </c>
    </row>
    <row r="49" spans="1:11" ht="12.75">
      <c r="A49" s="24">
        <v>453</v>
      </c>
      <c r="B49" s="24">
        <v>3113</v>
      </c>
      <c r="C49" s="24">
        <v>5336</v>
      </c>
      <c r="D49" s="24">
        <v>2360515</v>
      </c>
      <c r="E49" s="24">
        <v>108100104</v>
      </c>
      <c r="F49" s="24" t="s">
        <v>140</v>
      </c>
      <c r="G49" s="74">
        <v>0</v>
      </c>
      <c r="H49" s="74">
        <v>100.5</v>
      </c>
      <c r="I49" s="74">
        <v>100.47</v>
      </c>
      <c r="J49" s="74">
        <v>0</v>
      </c>
      <c r="K49" s="74">
        <f t="shared" si="0"/>
        <v>99.97014925373135</v>
      </c>
    </row>
    <row r="50" spans="1:11" ht="12.75">
      <c r="A50" s="24">
        <v>453</v>
      </c>
      <c r="B50" s="24">
        <v>3113</v>
      </c>
      <c r="C50" s="24">
        <v>5336</v>
      </c>
      <c r="D50" s="24">
        <v>2360515</v>
      </c>
      <c r="E50" s="24">
        <v>108517050</v>
      </c>
      <c r="F50" s="24" t="s">
        <v>140</v>
      </c>
      <c r="G50" s="74">
        <v>0</v>
      </c>
      <c r="H50" s="74">
        <v>125.6</v>
      </c>
      <c r="I50" s="74">
        <v>125.59</v>
      </c>
      <c r="J50" s="74">
        <v>0</v>
      </c>
      <c r="K50" s="74">
        <f t="shared" si="0"/>
        <v>99.99203821656052</v>
      </c>
    </row>
    <row r="51" spans="1:11" ht="12.75">
      <c r="A51" s="24">
        <v>453</v>
      </c>
      <c r="B51" s="24">
        <v>3113</v>
      </c>
      <c r="C51" s="24">
        <v>5331</v>
      </c>
      <c r="D51" s="24">
        <v>458</v>
      </c>
      <c r="E51" s="24">
        <v>0</v>
      </c>
      <c r="F51" s="24" t="s">
        <v>59</v>
      </c>
      <c r="G51" s="74">
        <v>3029</v>
      </c>
      <c r="H51" s="74">
        <v>3049.5</v>
      </c>
      <c r="I51" s="74">
        <v>3049.5</v>
      </c>
      <c r="J51" s="74">
        <f>I51/G51%</f>
        <v>100.67679102013867</v>
      </c>
      <c r="K51" s="74">
        <f t="shared" si="0"/>
        <v>100</v>
      </c>
    </row>
    <row r="52" spans="1:11" ht="12.75">
      <c r="A52" s="24">
        <v>453</v>
      </c>
      <c r="B52" s="35">
        <v>3113</v>
      </c>
      <c r="C52" s="35">
        <v>5336</v>
      </c>
      <c r="D52" s="35">
        <v>458</v>
      </c>
      <c r="E52" s="35">
        <v>96</v>
      </c>
      <c r="F52" s="24" t="s">
        <v>59</v>
      </c>
      <c r="G52" s="74">
        <v>0</v>
      </c>
      <c r="H52" s="74">
        <v>1244.2</v>
      </c>
      <c r="I52" s="74">
        <v>1244.2</v>
      </c>
      <c r="J52" s="74">
        <v>0</v>
      </c>
      <c r="K52" s="74">
        <f t="shared" si="0"/>
        <v>100</v>
      </c>
    </row>
    <row r="53" spans="1:11" ht="12.75">
      <c r="A53" s="24">
        <v>453</v>
      </c>
      <c r="B53" s="35">
        <v>3113</v>
      </c>
      <c r="C53" s="35">
        <v>5336</v>
      </c>
      <c r="D53" s="35">
        <v>458</v>
      </c>
      <c r="E53" s="35">
        <v>115</v>
      </c>
      <c r="F53" s="24" t="s">
        <v>59</v>
      </c>
      <c r="G53" s="74">
        <v>0</v>
      </c>
      <c r="H53" s="74">
        <v>56.6</v>
      </c>
      <c r="I53" s="74">
        <v>56.6</v>
      </c>
      <c r="J53" s="74">
        <v>0</v>
      </c>
      <c r="K53" s="74">
        <f t="shared" si="0"/>
        <v>99.99999999999999</v>
      </c>
    </row>
    <row r="54" spans="1:11" ht="12.75">
      <c r="A54" s="24">
        <v>453</v>
      </c>
      <c r="B54" s="35">
        <v>3113</v>
      </c>
      <c r="C54" s="35">
        <v>5336</v>
      </c>
      <c r="D54" s="35">
        <v>2360442</v>
      </c>
      <c r="E54" s="24">
        <v>108100104</v>
      </c>
      <c r="F54" s="24" t="s">
        <v>59</v>
      </c>
      <c r="G54" s="74">
        <v>0</v>
      </c>
      <c r="H54" s="74">
        <v>22</v>
      </c>
      <c r="I54" s="74">
        <v>21.35</v>
      </c>
      <c r="J54" s="74">
        <v>0</v>
      </c>
      <c r="K54" s="74">
        <f t="shared" si="0"/>
        <v>97.04545454545455</v>
      </c>
    </row>
    <row r="55" spans="1:11" ht="12.75">
      <c r="A55" s="24">
        <v>453</v>
      </c>
      <c r="B55" s="35">
        <v>3113</v>
      </c>
      <c r="C55" s="35">
        <v>5336</v>
      </c>
      <c r="D55" s="35">
        <v>2360442</v>
      </c>
      <c r="E55" s="24">
        <v>108517050</v>
      </c>
      <c r="F55" s="24" t="s">
        <v>59</v>
      </c>
      <c r="G55" s="74">
        <v>0</v>
      </c>
      <c r="H55" s="74">
        <v>27.5</v>
      </c>
      <c r="I55" s="74">
        <v>26.69</v>
      </c>
      <c r="J55" s="74">
        <v>0</v>
      </c>
      <c r="K55" s="74">
        <f t="shared" si="0"/>
        <v>97.05454545454545</v>
      </c>
    </row>
    <row r="56" spans="1:11" ht="12.75">
      <c r="A56" s="24">
        <v>453</v>
      </c>
      <c r="B56" s="35">
        <v>3113</v>
      </c>
      <c r="C56" s="35">
        <v>5331</v>
      </c>
      <c r="D56" s="35">
        <v>460</v>
      </c>
      <c r="E56" s="35">
        <v>0</v>
      </c>
      <c r="F56" s="35" t="s">
        <v>115</v>
      </c>
      <c r="G56" s="74">
        <v>3412</v>
      </c>
      <c r="H56" s="74">
        <v>4044.5</v>
      </c>
      <c r="I56" s="74">
        <v>4044.5</v>
      </c>
      <c r="J56" s="74">
        <f>I56/G56%</f>
        <v>118.5375146541618</v>
      </c>
      <c r="K56" s="74">
        <f t="shared" si="0"/>
        <v>100</v>
      </c>
    </row>
    <row r="57" spans="1:11" ht="12.75">
      <c r="A57" s="24">
        <v>453</v>
      </c>
      <c r="B57" s="35">
        <v>3113</v>
      </c>
      <c r="C57" s="35">
        <v>5336</v>
      </c>
      <c r="D57" s="35">
        <v>460</v>
      </c>
      <c r="E57" s="35">
        <v>96</v>
      </c>
      <c r="F57" s="35" t="s">
        <v>115</v>
      </c>
      <c r="G57" s="74">
        <v>0</v>
      </c>
      <c r="H57" s="74">
        <v>1396.9</v>
      </c>
      <c r="I57" s="74">
        <v>1396.9</v>
      </c>
      <c r="J57" s="74">
        <v>0</v>
      </c>
      <c r="K57" s="74">
        <f t="shared" si="0"/>
        <v>100</v>
      </c>
    </row>
    <row r="58" spans="1:11" ht="12.75">
      <c r="A58" s="24">
        <v>453</v>
      </c>
      <c r="B58" s="35">
        <v>3113</v>
      </c>
      <c r="C58" s="35">
        <v>5336</v>
      </c>
      <c r="D58" s="35">
        <v>460</v>
      </c>
      <c r="E58" s="35">
        <v>98</v>
      </c>
      <c r="F58" s="35" t="s">
        <v>115</v>
      </c>
      <c r="G58" s="74">
        <v>0</v>
      </c>
      <c r="H58" s="74">
        <v>20</v>
      </c>
      <c r="I58" s="74">
        <v>20</v>
      </c>
      <c r="J58" s="74">
        <v>0</v>
      </c>
      <c r="K58" s="74">
        <f t="shared" si="0"/>
        <v>100</v>
      </c>
    </row>
    <row r="59" spans="1:11" ht="12.75">
      <c r="A59" s="24">
        <v>453</v>
      </c>
      <c r="B59" s="35">
        <v>3113</v>
      </c>
      <c r="C59" s="35">
        <v>5336</v>
      </c>
      <c r="D59" s="35">
        <v>460</v>
      </c>
      <c r="E59" s="35">
        <v>108</v>
      </c>
      <c r="F59" s="35" t="s">
        <v>115</v>
      </c>
      <c r="G59" s="74">
        <v>0</v>
      </c>
      <c r="H59" s="74">
        <v>220.6</v>
      </c>
      <c r="I59" s="74">
        <v>220.58</v>
      </c>
      <c r="J59" s="74">
        <v>0</v>
      </c>
      <c r="K59" s="74">
        <f t="shared" si="0"/>
        <v>99.9909338168631</v>
      </c>
    </row>
    <row r="60" spans="1:11" ht="12.75">
      <c r="A60" s="24">
        <v>453</v>
      </c>
      <c r="B60" s="35">
        <v>3113</v>
      </c>
      <c r="C60" s="35">
        <v>5336</v>
      </c>
      <c r="D60" s="35">
        <v>460</v>
      </c>
      <c r="E60" s="35">
        <v>115</v>
      </c>
      <c r="F60" s="35" t="s">
        <v>115</v>
      </c>
      <c r="G60" s="74">
        <v>0</v>
      </c>
      <c r="H60" s="74">
        <v>110</v>
      </c>
      <c r="I60" s="74">
        <v>110</v>
      </c>
      <c r="J60" s="74">
        <v>0</v>
      </c>
      <c r="K60" s="74">
        <f t="shared" si="0"/>
        <v>99.99999999999999</v>
      </c>
    </row>
    <row r="61" spans="1:11" ht="12.75">
      <c r="A61" s="24">
        <v>453</v>
      </c>
      <c r="B61" s="35">
        <v>3113</v>
      </c>
      <c r="C61" s="35">
        <v>5336</v>
      </c>
      <c r="D61" s="35">
        <v>2540955</v>
      </c>
      <c r="E61" s="24">
        <v>108100104</v>
      </c>
      <c r="F61" s="35" t="s">
        <v>115</v>
      </c>
      <c r="G61" s="74">
        <v>0</v>
      </c>
      <c r="H61" s="74">
        <v>560</v>
      </c>
      <c r="I61" s="74">
        <v>0</v>
      </c>
      <c r="J61" s="74">
        <v>0</v>
      </c>
      <c r="K61" s="74">
        <f t="shared" si="0"/>
        <v>0</v>
      </c>
    </row>
    <row r="62" spans="1:11" ht="12.75">
      <c r="A62" s="24">
        <v>453</v>
      </c>
      <c r="B62" s="35">
        <v>3113</v>
      </c>
      <c r="C62" s="35">
        <v>5336</v>
      </c>
      <c r="D62" s="35">
        <v>2540955</v>
      </c>
      <c r="E62" s="24">
        <v>108517050</v>
      </c>
      <c r="F62" s="35" t="s">
        <v>115</v>
      </c>
      <c r="G62" s="74">
        <v>0</v>
      </c>
      <c r="H62" s="74">
        <v>700</v>
      </c>
      <c r="I62" s="74">
        <v>0</v>
      </c>
      <c r="J62" s="74">
        <v>0</v>
      </c>
      <c r="K62" s="74">
        <f t="shared" si="0"/>
        <v>0</v>
      </c>
    </row>
    <row r="63" spans="1:11" ht="12.75">
      <c r="A63" s="24">
        <v>453</v>
      </c>
      <c r="B63" s="35">
        <v>3113</v>
      </c>
      <c r="C63" s="35">
        <v>5336</v>
      </c>
      <c r="D63" s="35">
        <v>2661491</v>
      </c>
      <c r="E63" s="24">
        <v>108100104</v>
      </c>
      <c r="F63" s="35" t="s">
        <v>115</v>
      </c>
      <c r="G63" s="74">
        <v>0</v>
      </c>
      <c r="H63" s="74">
        <v>419.7</v>
      </c>
      <c r="I63" s="74">
        <v>419.73</v>
      </c>
      <c r="J63" s="74">
        <v>0</v>
      </c>
      <c r="K63" s="74">
        <f t="shared" si="0"/>
        <v>100.0071479628306</v>
      </c>
    </row>
    <row r="64" spans="1:11" ht="12.75">
      <c r="A64" s="24">
        <v>453</v>
      </c>
      <c r="B64" s="35">
        <v>3113</v>
      </c>
      <c r="C64" s="35">
        <v>5336</v>
      </c>
      <c r="D64" s="35">
        <v>2661491</v>
      </c>
      <c r="E64" s="24">
        <v>108517050</v>
      </c>
      <c r="F64" s="35" t="s">
        <v>115</v>
      </c>
      <c r="G64" s="74">
        <v>0</v>
      </c>
      <c r="H64" s="74">
        <v>419.7</v>
      </c>
      <c r="I64" s="74">
        <v>419.73</v>
      </c>
      <c r="J64" s="74">
        <v>0</v>
      </c>
      <c r="K64" s="74">
        <f t="shared" si="0"/>
        <v>100.0071479628306</v>
      </c>
    </row>
    <row r="65" spans="1:11" ht="12.75">
      <c r="A65" s="24">
        <v>453</v>
      </c>
      <c r="B65" s="35">
        <v>3113</v>
      </c>
      <c r="C65" s="35">
        <v>5336</v>
      </c>
      <c r="D65" s="35">
        <v>2681453</v>
      </c>
      <c r="E65" s="24">
        <v>108100104</v>
      </c>
      <c r="F65" s="35" t="s">
        <v>115</v>
      </c>
      <c r="G65" s="74">
        <v>0</v>
      </c>
      <c r="H65" s="74">
        <v>2600</v>
      </c>
      <c r="I65" s="74">
        <v>1886.39</v>
      </c>
      <c r="J65" s="74">
        <v>0</v>
      </c>
      <c r="K65" s="74">
        <f t="shared" si="0"/>
        <v>72.55346153846155</v>
      </c>
    </row>
    <row r="66" spans="1:11" ht="12.75">
      <c r="A66" s="24">
        <v>453</v>
      </c>
      <c r="B66" s="35">
        <v>3113</v>
      </c>
      <c r="C66" s="35">
        <v>5336</v>
      </c>
      <c r="D66" s="35">
        <v>2681453</v>
      </c>
      <c r="E66" s="24">
        <v>108517050</v>
      </c>
      <c r="F66" s="35" t="s">
        <v>115</v>
      </c>
      <c r="G66" s="74">
        <v>0</v>
      </c>
      <c r="H66" s="74">
        <v>2600</v>
      </c>
      <c r="I66" s="74">
        <v>1886.39</v>
      </c>
      <c r="J66" s="74">
        <v>0</v>
      </c>
      <c r="K66" s="74">
        <f t="shared" si="0"/>
        <v>72.55346153846155</v>
      </c>
    </row>
    <row r="67" spans="1:11" ht="12.75">
      <c r="A67" s="24">
        <v>453</v>
      </c>
      <c r="B67" s="35">
        <v>3113</v>
      </c>
      <c r="C67" s="35">
        <v>5336</v>
      </c>
      <c r="D67" s="35">
        <v>2711626</v>
      </c>
      <c r="E67" s="24">
        <v>108100104</v>
      </c>
      <c r="F67" s="35" t="s">
        <v>115</v>
      </c>
      <c r="G67" s="74">
        <v>0</v>
      </c>
      <c r="H67" s="74">
        <v>1090.3</v>
      </c>
      <c r="I67" s="74">
        <v>1090.29</v>
      </c>
      <c r="J67" s="74">
        <v>0</v>
      </c>
      <c r="K67" s="74">
        <f t="shared" si="0"/>
        <v>99.99908282124187</v>
      </c>
    </row>
    <row r="68" spans="1:11" ht="12.75">
      <c r="A68" s="24">
        <v>453</v>
      </c>
      <c r="B68" s="35">
        <v>3113</v>
      </c>
      <c r="C68" s="35">
        <v>5336</v>
      </c>
      <c r="D68" s="35">
        <v>2711626</v>
      </c>
      <c r="E68" s="24">
        <v>108517050</v>
      </c>
      <c r="F68" s="35" t="s">
        <v>115</v>
      </c>
      <c r="G68" s="74">
        <v>0</v>
      </c>
      <c r="H68" s="74">
        <v>1090.3</v>
      </c>
      <c r="I68" s="74">
        <v>1090.29</v>
      </c>
      <c r="J68" s="74">
        <v>0</v>
      </c>
      <c r="K68" s="74">
        <f t="shared" si="0"/>
        <v>99.99908282124187</v>
      </c>
    </row>
    <row r="69" spans="1:11" ht="12.75">
      <c r="A69" s="24">
        <v>453</v>
      </c>
      <c r="B69" s="35">
        <v>3113</v>
      </c>
      <c r="C69" s="35">
        <v>5336</v>
      </c>
      <c r="D69" s="35">
        <v>15397</v>
      </c>
      <c r="E69" s="24">
        <v>103133063</v>
      </c>
      <c r="F69" s="35" t="s">
        <v>115</v>
      </c>
      <c r="G69" s="74">
        <v>0</v>
      </c>
      <c r="H69" s="74">
        <v>519.2</v>
      </c>
      <c r="I69" s="74">
        <v>519.24</v>
      </c>
      <c r="J69" s="74">
        <v>0</v>
      </c>
      <c r="K69" s="74">
        <f t="shared" si="0"/>
        <v>100.00770416024653</v>
      </c>
    </row>
    <row r="70" spans="1:11" ht="12.75">
      <c r="A70" s="24">
        <v>453</v>
      </c>
      <c r="B70" s="35">
        <v>3113</v>
      </c>
      <c r="C70" s="35">
        <v>5336</v>
      </c>
      <c r="D70" s="35">
        <v>15397</v>
      </c>
      <c r="E70" s="24">
        <v>103533063</v>
      </c>
      <c r="F70" s="35" t="s">
        <v>115</v>
      </c>
      <c r="G70" s="74">
        <v>0</v>
      </c>
      <c r="H70" s="74">
        <v>519.3</v>
      </c>
      <c r="I70" s="74">
        <v>519.24</v>
      </c>
      <c r="J70" s="74">
        <v>0</v>
      </c>
      <c r="K70" s="74">
        <f t="shared" si="0"/>
        <v>99.98844598497979</v>
      </c>
    </row>
    <row r="71" spans="1:11" ht="12.75">
      <c r="A71" s="24">
        <v>453</v>
      </c>
      <c r="B71" s="35">
        <v>6330</v>
      </c>
      <c r="C71" s="35">
        <v>5347</v>
      </c>
      <c r="D71" s="35">
        <v>2360437</v>
      </c>
      <c r="E71" s="24">
        <v>104</v>
      </c>
      <c r="F71" s="35" t="s">
        <v>115</v>
      </c>
      <c r="G71" s="74">
        <v>0</v>
      </c>
      <c r="H71" s="74">
        <v>0</v>
      </c>
      <c r="I71" s="74">
        <v>6.01</v>
      </c>
      <c r="J71" s="74">
        <v>0</v>
      </c>
      <c r="K71" s="74">
        <v>0</v>
      </c>
    </row>
    <row r="72" spans="1:11" ht="12.75">
      <c r="A72" s="24">
        <v>453</v>
      </c>
      <c r="B72" s="35">
        <v>6330</v>
      </c>
      <c r="C72" s="35">
        <v>5347</v>
      </c>
      <c r="D72" s="35">
        <v>2360437</v>
      </c>
      <c r="E72" s="24">
        <v>17050</v>
      </c>
      <c r="F72" s="35" t="s">
        <v>115</v>
      </c>
      <c r="G72" s="74">
        <v>0</v>
      </c>
      <c r="H72" s="74">
        <v>0</v>
      </c>
      <c r="I72" s="74">
        <v>7.51</v>
      </c>
      <c r="J72" s="74">
        <v>0</v>
      </c>
      <c r="K72" s="74">
        <v>0</v>
      </c>
    </row>
    <row r="73" spans="1:11" ht="12.75">
      <c r="A73" s="24">
        <v>453</v>
      </c>
      <c r="B73" s="35">
        <v>6330</v>
      </c>
      <c r="C73" s="35">
        <v>5347</v>
      </c>
      <c r="D73" s="35">
        <v>2450816</v>
      </c>
      <c r="E73" s="24">
        <v>104</v>
      </c>
      <c r="F73" s="35" t="s">
        <v>115</v>
      </c>
      <c r="G73" s="74">
        <v>0</v>
      </c>
      <c r="H73" s="74">
        <v>0</v>
      </c>
      <c r="I73" s="74">
        <v>0.11</v>
      </c>
      <c r="J73" s="74">
        <v>0</v>
      </c>
      <c r="K73" s="74">
        <v>0</v>
      </c>
    </row>
    <row r="74" spans="1:11" ht="12.75">
      <c r="A74" s="24">
        <v>453</v>
      </c>
      <c r="B74" s="35">
        <v>6330</v>
      </c>
      <c r="C74" s="35">
        <v>5347</v>
      </c>
      <c r="D74" s="35">
        <v>2450816</v>
      </c>
      <c r="E74" s="24">
        <v>17050</v>
      </c>
      <c r="F74" s="35" t="s">
        <v>115</v>
      </c>
      <c r="G74" s="74">
        <v>0</v>
      </c>
      <c r="H74" s="74">
        <v>0</v>
      </c>
      <c r="I74" s="74">
        <v>0.11</v>
      </c>
      <c r="J74" s="74">
        <v>0</v>
      </c>
      <c r="K74" s="74">
        <v>0</v>
      </c>
    </row>
    <row r="75" spans="1:11" ht="12.75">
      <c r="A75" s="24">
        <v>453</v>
      </c>
      <c r="B75" s="24">
        <v>3117</v>
      </c>
      <c r="C75" s="24">
        <v>5331</v>
      </c>
      <c r="D75" s="24">
        <v>459</v>
      </c>
      <c r="E75" s="24">
        <v>0</v>
      </c>
      <c r="F75" s="24" t="s">
        <v>289</v>
      </c>
      <c r="G75" s="74">
        <v>1280</v>
      </c>
      <c r="H75" s="74">
        <v>1295.3</v>
      </c>
      <c r="I75" s="74">
        <v>1295.3</v>
      </c>
      <c r="J75" s="74">
        <f>I75/G75%</f>
        <v>101.19531249999999</v>
      </c>
      <c r="K75" s="74">
        <f t="shared" si="0"/>
        <v>100</v>
      </c>
    </row>
    <row r="76" spans="1:11" ht="12.75">
      <c r="A76" s="24">
        <v>453</v>
      </c>
      <c r="B76" s="24">
        <v>3117</v>
      </c>
      <c r="C76" s="24">
        <v>5336</v>
      </c>
      <c r="D76" s="24">
        <v>459</v>
      </c>
      <c r="E76" s="24">
        <v>96</v>
      </c>
      <c r="F76" s="24" t="s">
        <v>289</v>
      </c>
      <c r="G76" s="74">
        <v>0</v>
      </c>
      <c r="H76" s="74">
        <v>776.8</v>
      </c>
      <c r="I76" s="74">
        <v>776.8</v>
      </c>
      <c r="J76" s="74">
        <v>0</v>
      </c>
      <c r="K76" s="74">
        <f t="shared" si="0"/>
        <v>100</v>
      </c>
    </row>
    <row r="77" spans="1:11" ht="12.75">
      <c r="A77" s="24">
        <v>453</v>
      </c>
      <c r="B77" s="24">
        <v>3117</v>
      </c>
      <c r="C77" s="24">
        <v>5331</v>
      </c>
      <c r="D77" s="24">
        <v>459</v>
      </c>
      <c r="E77" s="24">
        <v>99</v>
      </c>
      <c r="F77" s="24" t="s">
        <v>289</v>
      </c>
      <c r="G77" s="74">
        <v>0</v>
      </c>
      <c r="H77" s="74">
        <v>126.1</v>
      </c>
      <c r="I77" s="74">
        <v>126.04</v>
      </c>
      <c r="J77" s="74">
        <v>0</v>
      </c>
      <c r="K77" s="74">
        <f t="shared" si="0"/>
        <v>99.95241871530533</v>
      </c>
    </row>
    <row r="78" spans="1:11" ht="12.75">
      <c r="A78" s="24">
        <v>453</v>
      </c>
      <c r="B78" s="24">
        <v>3117</v>
      </c>
      <c r="C78" s="24">
        <v>5331</v>
      </c>
      <c r="D78" s="24">
        <v>459</v>
      </c>
      <c r="E78" s="24">
        <v>115</v>
      </c>
      <c r="F78" s="24" t="s">
        <v>289</v>
      </c>
      <c r="G78" s="74">
        <v>0</v>
      </c>
      <c r="H78" s="74">
        <v>146.5</v>
      </c>
      <c r="I78" s="74">
        <v>146.5</v>
      </c>
      <c r="J78" s="74">
        <v>0</v>
      </c>
      <c r="K78" s="74">
        <f t="shared" si="0"/>
        <v>100</v>
      </c>
    </row>
    <row r="79" spans="1:11" ht="12.75">
      <c r="A79" s="24">
        <v>453</v>
      </c>
      <c r="B79" s="24">
        <v>3117</v>
      </c>
      <c r="C79" s="24">
        <v>5336</v>
      </c>
      <c r="D79" s="24">
        <v>2360444</v>
      </c>
      <c r="E79" s="24">
        <v>108100104</v>
      </c>
      <c r="F79" s="24" t="s">
        <v>289</v>
      </c>
      <c r="G79" s="74">
        <v>0</v>
      </c>
      <c r="H79" s="74">
        <v>28</v>
      </c>
      <c r="I79" s="74">
        <v>27.33</v>
      </c>
      <c r="J79" s="74">
        <v>0</v>
      </c>
      <c r="K79" s="74">
        <f t="shared" si="0"/>
        <v>97.60714285714285</v>
      </c>
    </row>
    <row r="80" spans="1:11" ht="12.75">
      <c r="A80" s="24">
        <v>453</v>
      </c>
      <c r="B80" s="24">
        <v>3117</v>
      </c>
      <c r="C80" s="24">
        <v>5336</v>
      </c>
      <c r="D80" s="24">
        <v>2360444</v>
      </c>
      <c r="E80" s="24">
        <v>108517050</v>
      </c>
      <c r="F80" s="24" t="s">
        <v>289</v>
      </c>
      <c r="G80" s="74">
        <v>0</v>
      </c>
      <c r="H80" s="74">
        <v>35</v>
      </c>
      <c r="I80" s="74">
        <v>34.16</v>
      </c>
      <c r="J80" s="74">
        <v>0</v>
      </c>
      <c r="K80" s="74">
        <f t="shared" si="0"/>
        <v>97.6</v>
      </c>
    </row>
    <row r="81" spans="1:11" ht="12.75">
      <c r="A81" s="24">
        <v>453</v>
      </c>
      <c r="B81" s="24">
        <v>3117</v>
      </c>
      <c r="C81" s="24">
        <v>5336</v>
      </c>
      <c r="D81" s="24">
        <v>2540961</v>
      </c>
      <c r="E81" s="24">
        <v>108100104</v>
      </c>
      <c r="F81" s="24" t="s">
        <v>289</v>
      </c>
      <c r="G81" s="74">
        <v>0</v>
      </c>
      <c r="H81" s="74">
        <v>750</v>
      </c>
      <c r="I81" s="74">
        <v>0</v>
      </c>
      <c r="J81" s="74">
        <v>0</v>
      </c>
      <c r="K81" s="74">
        <f t="shared" si="0"/>
        <v>0</v>
      </c>
    </row>
    <row r="82" spans="1:11" ht="12.75">
      <c r="A82" s="24">
        <v>453</v>
      </c>
      <c r="B82" s="24">
        <v>3117</v>
      </c>
      <c r="C82" s="24">
        <v>5336</v>
      </c>
      <c r="D82" s="24">
        <v>2540961</v>
      </c>
      <c r="E82" s="24">
        <v>108517050</v>
      </c>
      <c r="F82" s="24" t="s">
        <v>289</v>
      </c>
      <c r="G82" s="74">
        <v>0</v>
      </c>
      <c r="H82" s="74">
        <v>937.5</v>
      </c>
      <c r="I82" s="74">
        <v>0</v>
      </c>
      <c r="J82" s="74">
        <v>0</v>
      </c>
      <c r="K82" s="74">
        <f aca="true" t="shared" si="1" ref="K82:K96">I82/H82%</f>
        <v>0</v>
      </c>
    </row>
    <row r="83" spans="1:11" ht="12.75">
      <c r="A83" s="24">
        <v>453</v>
      </c>
      <c r="B83" s="24">
        <v>3117</v>
      </c>
      <c r="C83" s="24">
        <v>5336</v>
      </c>
      <c r="D83" s="24">
        <v>2661398</v>
      </c>
      <c r="E83" s="24">
        <v>108100104</v>
      </c>
      <c r="F83" s="24" t="s">
        <v>289</v>
      </c>
      <c r="G83" s="74">
        <v>0</v>
      </c>
      <c r="H83" s="74">
        <v>245.5</v>
      </c>
      <c r="I83" s="74">
        <v>245.51</v>
      </c>
      <c r="J83" s="74">
        <v>0</v>
      </c>
      <c r="K83" s="74">
        <f t="shared" si="1"/>
        <v>100.00407331975559</v>
      </c>
    </row>
    <row r="84" spans="1:11" ht="12.75">
      <c r="A84" s="24">
        <v>453</v>
      </c>
      <c r="B84" s="24">
        <v>3117</v>
      </c>
      <c r="C84" s="24">
        <v>5336</v>
      </c>
      <c r="D84" s="24">
        <v>2661398</v>
      </c>
      <c r="E84" s="24">
        <v>108517050</v>
      </c>
      <c r="F84" s="24" t="s">
        <v>289</v>
      </c>
      <c r="G84" s="74">
        <v>0</v>
      </c>
      <c r="H84" s="74">
        <v>245.5</v>
      </c>
      <c r="I84" s="74">
        <v>245.51</v>
      </c>
      <c r="J84" s="74">
        <v>0</v>
      </c>
      <c r="K84" s="74">
        <f t="shared" si="1"/>
        <v>100.00407331975559</v>
      </c>
    </row>
    <row r="85" spans="1:11" ht="12.75">
      <c r="A85" s="24">
        <v>453</v>
      </c>
      <c r="B85" s="24">
        <v>3117</v>
      </c>
      <c r="C85" s="24">
        <v>5336</v>
      </c>
      <c r="D85" s="24">
        <v>2711633</v>
      </c>
      <c r="E85" s="24">
        <v>108100104</v>
      </c>
      <c r="F85" s="24" t="s">
        <v>289</v>
      </c>
      <c r="G85" s="74">
        <v>0</v>
      </c>
      <c r="H85" s="74">
        <v>611.5</v>
      </c>
      <c r="I85" s="74">
        <v>611.53</v>
      </c>
      <c r="J85" s="74">
        <v>0</v>
      </c>
      <c r="K85" s="74">
        <f t="shared" si="1"/>
        <v>100.00490596892885</v>
      </c>
    </row>
    <row r="86" spans="1:11" ht="12.75">
      <c r="A86" s="24">
        <v>453</v>
      </c>
      <c r="B86" s="24">
        <v>3117</v>
      </c>
      <c r="C86" s="24">
        <v>5336</v>
      </c>
      <c r="D86" s="24">
        <v>2711633</v>
      </c>
      <c r="E86" s="24">
        <v>108517050</v>
      </c>
      <c r="F86" s="24" t="s">
        <v>289</v>
      </c>
      <c r="G86" s="74">
        <v>0</v>
      </c>
      <c r="H86" s="74">
        <v>611.5</v>
      </c>
      <c r="I86" s="74">
        <v>611.53</v>
      </c>
      <c r="J86" s="74">
        <v>0</v>
      </c>
      <c r="K86" s="74">
        <f t="shared" si="1"/>
        <v>100.00490596892885</v>
      </c>
    </row>
    <row r="87" spans="1:11" ht="12.75">
      <c r="A87" s="24">
        <v>453</v>
      </c>
      <c r="B87" s="24">
        <v>3117</v>
      </c>
      <c r="C87" s="24">
        <v>5336</v>
      </c>
      <c r="D87" s="24">
        <v>15398</v>
      </c>
      <c r="E87" s="24">
        <v>103133063</v>
      </c>
      <c r="F87" s="24" t="s">
        <v>289</v>
      </c>
      <c r="G87" s="74">
        <v>0</v>
      </c>
      <c r="H87" s="74">
        <v>284.1</v>
      </c>
      <c r="I87" s="74">
        <v>284.1</v>
      </c>
      <c r="J87" s="74">
        <v>0</v>
      </c>
      <c r="K87" s="74">
        <f t="shared" si="1"/>
        <v>100</v>
      </c>
    </row>
    <row r="88" spans="1:11" ht="12.75">
      <c r="A88" s="24">
        <v>453</v>
      </c>
      <c r="B88" s="24">
        <v>3117</v>
      </c>
      <c r="C88" s="24">
        <v>5336</v>
      </c>
      <c r="D88" s="24">
        <v>15398</v>
      </c>
      <c r="E88" s="24">
        <v>103533063</v>
      </c>
      <c r="F88" s="24" t="s">
        <v>289</v>
      </c>
      <c r="G88" s="74">
        <v>0</v>
      </c>
      <c r="H88" s="74">
        <v>284.1</v>
      </c>
      <c r="I88" s="74">
        <v>284.12</v>
      </c>
      <c r="J88" s="74">
        <v>0</v>
      </c>
      <c r="K88" s="74">
        <f t="shared" si="1"/>
        <v>100.0070397747272</v>
      </c>
    </row>
    <row r="89" spans="1:11" ht="12.75">
      <c r="A89" s="24">
        <v>453</v>
      </c>
      <c r="B89" s="24">
        <v>6330</v>
      </c>
      <c r="C89" s="24">
        <v>5347</v>
      </c>
      <c r="D89" s="24">
        <v>2450817</v>
      </c>
      <c r="E89" s="24">
        <v>104</v>
      </c>
      <c r="F89" s="24" t="s">
        <v>289</v>
      </c>
      <c r="G89" s="74">
        <v>0</v>
      </c>
      <c r="H89" s="74">
        <v>0</v>
      </c>
      <c r="I89" s="74">
        <v>0.12</v>
      </c>
      <c r="J89" s="74">
        <v>0</v>
      </c>
      <c r="K89" s="74">
        <v>0</v>
      </c>
    </row>
    <row r="90" spans="1:11" ht="12.75">
      <c r="A90" s="24">
        <v>453</v>
      </c>
      <c r="B90" s="24">
        <v>6330</v>
      </c>
      <c r="C90" s="24">
        <v>5347</v>
      </c>
      <c r="D90" s="24">
        <v>2450817</v>
      </c>
      <c r="E90" s="24">
        <v>17050</v>
      </c>
      <c r="F90" s="24" t="s">
        <v>289</v>
      </c>
      <c r="G90" s="74">
        <v>0</v>
      </c>
      <c r="H90" s="74">
        <v>0</v>
      </c>
      <c r="I90" s="74">
        <v>0.12</v>
      </c>
      <c r="J90" s="74">
        <v>0</v>
      </c>
      <c r="K90" s="74">
        <v>0</v>
      </c>
    </row>
    <row r="91" spans="1:11" ht="12.75">
      <c r="A91" s="24">
        <v>453</v>
      </c>
      <c r="B91" s="24">
        <v>3113</v>
      </c>
      <c r="C91" s="24">
        <v>5336</v>
      </c>
      <c r="D91" s="24">
        <v>15319</v>
      </c>
      <c r="E91" s="24">
        <v>103133063</v>
      </c>
      <c r="F91" s="24" t="s">
        <v>592</v>
      </c>
      <c r="G91" s="74">
        <v>0</v>
      </c>
      <c r="H91" s="74">
        <v>1151.4</v>
      </c>
      <c r="I91" s="74">
        <v>1151.42</v>
      </c>
      <c r="J91" s="74">
        <v>0</v>
      </c>
      <c r="K91" s="74">
        <f t="shared" si="1"/>
        <v>100.00173701580684</v>
      </c>
    </row>
    <row r="92" spans="1:11" ht="12.75">
      <c r="A92" s="24">
        <v>453</v>
      </c>
      <c r="B92" s="24">
        <v>3113</v>
      </c>
      <c r="C92" s="24">
        <v>5336</v>
      </c>
      <c r="D92" s="24">
        <v>15319</v>
      </c>
      <c r="E92" s="24">
        <v>103533063</v>
      </c>
      <c r="F92" s="24" t="s">
        <v>592</v>
      </c>
      <c r="G92" s="74">
        <v>0</v>
      </c>
      <c r="H92" s="74">
        <v>1151.4</v>
      </c>
      <c r="I92" s="74">
        <v>1151.42</v>
      </c>
      <c r="J92" s="74">
        <v>0</v>
      </c>
      <c r="K92" s="74">
        <f t="shared" si="1"/>
        <v>100.00173701580684</v>
      </c>
    </row>
    <row r="93" spans="1:11" ht="12.75">
      <c r="A93" s="24">
        <v>453</v>
      </c>
      <c r="B93" s="24">
        <v>3113</v>
      </c>
      <c r="C93" s="24">
        <v>5336</v>
      </c>
      <c r="D93" s="24">
        <v>15352</v>
      </c>
      <c r="E93" s="24">
        <v>120113014</v>
      </c>
      <c r="F93" s="24" t="s">
        <v>760</v>
      </c>
      <c r="G93" s="74">
        <v>0</v>
      </c>
      <c r="H93" s="74">
        <v>64.4</v>
      </c>
      <c r="I93" s="74">
        <v>64.36</v>
      </c>
      <c r="J93" s="74">
        <v>0</v>
      </c>
      <c r="K93" s="74">
        <f t="shared" si="1"/>
        <v>99.93788819875776</v>
      </c>
    </row>
    <row r="94" spans="1:11" ht="12.75">
      <c r="A94" s="24">
        <v>453</v>
      </c>
      <c r="B94" s="24">
        <v>3113</v>
      </c>
      <c r="C94" s="24">
        <v>5336</v>
      </c>
      <c r="D94" s="24">
        <v>15352</v>
      </c>
      <c r="E94" s="24">
        <v>120513014</v>
      </c>
      <c r="F94" s="24" t="s">
        <v>760</v>
      </c>
      <c r="G94" s="74">
        <v>0</v>
      </c>
      <c r="H94" s="74">
        <v>364.7</v>
      </c>
      <c r="I94" s="74">
        <v>364.7</v>
      </c>
      <c r="J94" s="74">
        <v>0</v>
      </c>
      <c r="K94" s="74">
        <f t="shared" si="1"/>
        <v>100</v>
      </c>
    </row>
    <row r="95" spans="1:11" ht="12.75">
      <c r="A95" s="24">
        <v>453</v>
      </c>
      <c r="B95" s="24">
        <v>6330</v>
      </c>
      <c r="C95" s="24">
        <v>5347</v>
      </c>
      <c r="D95" s="24">
        <v>15130</v>
      </c>
      <c r="E95" s="24">
        <v>13014</v>
      </c>
      <c r="F95" s="24" t="s">
        <v>760</v>
      </c>
      <c r="G95" s="74">
        <v>0</v>
      </c>
      <c r="H95" s="74">
        <v>255.4</v>
      </c>
      <c r="I95" s="74">
        <v>255.34</v>
      </c>
      <c r="J95" s="74">
        <v>0</v>
      </c>
      <c r="K95" s="74">
        <f t="shared" si="1"/>
        <v>99.97650743931088</v>
      </c>
    </row>
    <row r="96" spans="1:11" ht="12.75">
      <c r="A96" s="24">
        <v>453</v>
      </c>
      <c r="B96" s="24">
        <v>6330</v>
      </c>
      <c r="C96" s="24">
        <v>5347</v>
      </c>
      <c r="D96" s="24">
        <v>10591</v>
      </c>
      <c r="E96" s="24">
        <v>33063</v>
      </c>
      <c r="F96" s="24" t="s">
        <v>591</v>
      </c>
      <c r="G96" s="74">
        <v>0</v>
      </c>
      <c r="H96" s="74">
        <v>477.8</v>
      </c>
      <c r="I96" s="74">
        <v>477.85</v>
      </c>
      <c r="J96" s="74">
        <v>0</v>
      </c>
      <c r="K96" s="74">
        <f t="shared" si="1"/>
        <v>100.0104646295521</v>
      </c>
    </row>
    <row r="97" spans="1:11" ht="13.5" thickBot="1">
      <c r="A97" s="24">
        <v>453</v>
      </c>
      <c r="B97" s="24">
        <v>6330</v>
      </c>
      <c r="C97" s="24">
        <v>5347</v>
      </c>
      <c r="D97" s="24">
        <v>10438</v>
      </c>
      <c r="E97" s="24">
        <v>33063</v>
      </c>
      <c r="F97" s="24" t="s">
        <v>591</v>
      </c>
      <c r="G97" s="74">
        <v>0</v>
      </c>
      <c r="H97" s="74">
        <v>35</v>
      </c>
      <c r="I97" s="74">
        <v>35.02</v>
      </c>
      <c r="J97" s="74">
        <v>0</v>
      </c>
      <c r="K97" s="74">
        <f>I97/H97%</f>
        <v>100.05714285714288</v>
      </c>
    </row>
    <row r="98" spans="1:13" ht="13.5" thickBot="1">
      <c r="A98" s="431" t="s">
        <v>283</v>
      </c>
      <c r="B98" s="440"/>
      <c r="C98" s="440"/>
      <c r="D98" s="440"/>
      <c r="E98" s="440"/>
      <c r="F98" s="430"/>
      <c r="G98" s="336">
        <f>SUM(G3:G97)</f>
        <v>35011</v>
      </c>
      <c r="H98" s="336">
        <f>SUM(H3:H97)</f>
        <v>83270.49999999999</v>
      </c>
      <c r="I98" s="336">
        <f>SUM(I3:I97)</f>
        <v>73541.84</v>
      </c>
      <c r="J98" s="241">
        <f>I98/G98%</f>
        <v>210.0535260346748</v>
      </c>
      <c r="K98" s="242">
        <f>I98/H98%</f>
        <v>88.31679886634524</v>
      </c>
      <c r="M98" s="21"/>
    </row>
    <row r="100" spans="1:9" ht="12.75">
      <c r="A100" s="15"/>
      <c r="B100" s="15"/>
      <c r="C100" s="15"/>
      <c r="D100" s="15"/>
      <c r="E100" s="15"/>
      <c r="F100" s="15"/>
      <c r="G100" s="95"/>
      <c r="H100" s="95"/>
      <c r="I100" s="683"/>
    </row>
    <row r="101" spans="1:9" ht="12.75">
      <c r="A101" s="15"/>
      <c r="B101" s="15"/>
      <c r="C101" s="15"/>
      <c r="D101" s="15"/>
      <c r="E101" s="15"/>
      <c r="F101" s="15"/>
      <c r="G101" s="95"/>
      <c r="H101" s="95"/>
      <c r="I101" s="95"/>
    </row>
    <row r="102" ht="12.75">
      <c r="H102" s="21"/>
    </row>
  </sheetData>
  <sheetProtection/>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6.xml><?xml version="1.0" encoding="utf-8"?>
<worksheet xmlns="http://schemas.openxmlformats.org/spreadsheetml/2006/main" xmlns:r="http://schemas.openxmlformats.org/officeDocument/2006/relationships">
  <dimension ref="A1:I20"/>
  <sheetViews>
    <sheetView zoomScalePageLayoutView="0" workbookViewId="0" topLeftCell="A1">
      <selection activeCell="D19" sqref="D19"/>
    </sheetView>
  </sheetViews>
  <sheetFormatPr defaultColWidth="9.00390625" defaultRowHeight="12.75"/>
  <cols>
    <col min="1" max="1" width="3.50390625" style="0" customWidth="1"/>
    <col min="2" max="2" width="28.625" style="0" customWidth="1"/>
    <col min="3" max="3" width="10.625" style="0" customWidth="1"/>
    <col min="4" max="4" width="10.50390625" style="0" customWidth="1"/>
    <col min="5" max="5" width="16.50390625" style="0" customWidth="1"/>
    <col min="6" max="6" width="7.375" style="0" customWidth="1"/>
    <col min="7" max="7" width="7.625" style="0" customWidth="1"/>
  </cols>
  <sheetData>
    <row r="1" spans="1:5" ht="12.75">
      <c r="A1" s="1" t="s">
        <v>756</v>
      </c>
      <c r="C1" s="1"/>
      <c r="D1" s="1"/>
      <c r="E1" s="1"/>
    </row>
    <row r="2" ht="13.5" thickBot="1">
      <c r="A2" s="1"/>
    </row>
    <row r="3" spans="1:7" ht="14.25" customHeight="1" thickBot="1">
      <c r="A3" s="7"/>
      <c r="B3" s="12" t="s">
        <v>137</v>
      </c>
      <c r="C3" s="19" t="s">
        <v>247</v>
      </c>
      <c r="D3" s="19" t="s">
        <v>248</v>
      </c>
      <c r="E3" s="19" t="s">
        <v>249</v>
      </c>
      <c r="F3" s="206" t="s">
        <v>250</v>
      </c>
      <c r="G3" s="206" t="s">
        <v>251</v>
      </c>
    </row>
    <row r="4" spans="1:7" ht="12.75">
      <c r="A4" s="187" t="s">
        <v>78</v>
      </c>
      <c r="B4" s="188" t="s">
        <v>390</v>
      </c>
      <c r="C4" s="61">
        <f>'Odb. maj., byt. a inv. - inv.v.'!G8+'Odb. maj., byt. a inv. - inv.v.'!G30</f>
        <v>11141</v>
      </c>
      <c r="D4" s="61">
        <f>'Odb. maj., byt. a inv. - inv.v.'!H8+'Odb. maj., byt. a inv. - inv.v.'!H30</f>
        <v>122815.7</v>
      </c>
      <c r="E4" s="61">
        <f>'Odb. maj., byt. a inv. - inv.v.'!I8+'Odb. maj., byt. a inv. - inv.v.'!I30</f>
        <v>39767.009999999995</v>
      </c>
      <c r="F4" s="245">
        <f aca="true" t="shared" si="0" ref="F4:F14">E4/C4%</f>
        <v>356.9429135625168</v>
      </c>
      <c r="G4" s="245">
        <f aca="true" t="shared" si="1" ref="G4:G14">E4/D4%</f>
        <v>32.379418917939645</v>
      </c>
    </row>
    <row r="5" spans="1:7" ht="12.75">
      <c r="A5" s="187" t="s">
        <v>79</v>
      </c>
      <c r="B5" s="188" t="s">
        <v>155</v>
      </c>
      <c r="C5" s="61">
        <f>'Odbor školství - inv. v.'!G17</f>
        <v>11848.900000000001</v>
      </c>
      <c r="D5" s="61">
        <f>'Odbor školství - inv. v.'!H17</f>
        <v>54881.7</v>
      </c>
      <c r="E5" s="61">
        <f>'Odbor školství - inv. v.'!I17</f>
        <v>39410.850000000006</v>
      </c>
      <c r="F5" s="245">
        <f t="shared" si="0"/>
        <v>332.6118880233608</v>
      </c>
      <c r="G5" s="245">
        <f t="shared" si="1"/>
        <v>71.81054887148176</v>
      </c>
    </row>
    <row r="6" spans="1:7" ht="12.75">
      <c r="A6" s="187" t="s">
        <v>228</v>
      </c>
      <c r="B6" s="188" t="s">
        <v>582</v>
      </c>
      <c r="C6" s="61">
        <f>'Tran.zříz.přísp.org.- inv.v.'!G62</f>
        <v>0</v>
      </c>
      <c r="D6" s="61">
        <f>'Tran.zříz.přísp.org.- inv.v.'!H62</f>
        <v>23819.300000000007</v>
      </c>
      <c r="E6" s="61">
        <f>'Tran.zříz.přísp.org.- inv.v.'!I62</f>
        <v>15010.81</v>
      </c>
      <c r="F6" s="245">
        <v>0</v>
      </c>
      <c r="G6" s="245">
        <f t="shared" si="1"/>
        <v>63.01952618254943</v>
      </c>
    </row>
    <row r="7" spans="1:7" ht="12.75">
      <c r="A7" s="187" t="s">
        <v>80</v>
      </c>
      <c r="B7" s="188" t="s">
        <v>159</v>
      </c>
      <c r="C7" s="61">
        <f>'Odbor informatiky - inv. v'!G5</f>
        <v>2000</v>
      </c>
      <c r="D7" s="61">
        <f>'Odbor informatiky - inv. v'!H5</f>
        <v>786.7</v>
      </c>
      <c r="E7" s="61">
        <f>'Odbor informatiky - inv. v'!I5</f>
        <v>752.12</v>
      </c>
      <c r="F7" s="245">
        <f t="shared" si="0"/>
        <v>37.606</v>
      </c>
      <c r="G7" s="245">
        <f t="shared" si="1"/>
        <v>95.60442354137535</v>
      </c>
    </row>
    <row r="8" spans="1:7" ht="12.75">
      <c r="A8" s="187" t="s">
        <v>264</v>
      </c>
      <c r="B8" s="188" t="s">
        <v>156</v>
      </c>
      <c r="C8" s="61">
        <f>'Odbor život. prostř. - inv. v.'!G7</f>
        <v>2000</v>
      </c>
      <c r="D8" s="61">
        <f>'Odbor život. prostř. - inv. v.'!H7</f>
        <v>12606.4</v>
      </c>
      <c r="E8" s="61">
        <f>'Odbor život. prostř. - inv. v.'!I7</f>
        <v>5088.25</v>
      </c>
      <c r="F8" s="245">
        <f t="shared" si="0"/>
        <v>254.4125</v>
      </c>
      <c r="G8" s="245">
        <f t="shared" si="1"/>
        <v>40.362434953674324</v>
      </c>
    </row>
    <row r="9" spans="1:7" ht="12.75">
      <c r="A9" s="187" t="s">
        <v>265</v>
      </c>
      <c r="B9" s="189" t="s">
        <v>157</v>
      </c>
      <c r="C9" s="61">
        <f>'Odbor hosp.správy - inv. v.'!G5</f>
        <v>3000</v>
      </c>
      <c r="D9" s="61">
        <f>'Odbor hosp.správy - inv. v.'!H5</f>
        <v>4148.6</v>
      </c>
      <c r="E9" s="61">
        <f>'Odbor hosp.správy - inv. v.'!I5</f>
        <v>2799.25</v>
      </c>
      <c r="F9" s="245">
        <f t="shared" si="0"/>
        <v>93.30833333333334</v>
      </c>
      <c r="G9" s="245">
        <f t="shared" si="1"/>
        <v>67.47456973436822</v>
      </c>
    </row>
    <row r="10" spans="1:7" ht="12.75">
      <c r="A10" s="187" t="s">
        <v>267</v>
      </c>
      <c r="B10" s="189" t="s">
        <v>624</v>
      </c>
      <c r="C10" s="61">
        <f>'Odbor kanc. tajem. - inv. v'!G6</f>
        <v>0</v>
      </c>
      <c r="D10" s="61">
        <f>'Odbor kanc. tajem. - inv. v'!H6</f>
        <v>494.1</v>
      </c>
      <c r="E10" s="61">
        <f>'Odbor kanc. tajem. - inv. v'!I6</f>
        <v>494.03</v>
      </c>
      <c r="F10" s="245">
        <v>0</v>
      </c>
      <c r="G10" s="245">
        <f t="shared" si="1"/>
        <v>99.98583282736288</v>
      </c>
    </row>
    <row r="11" spans="1:7" ht="12.75">
      <c r="A11" s="187" t="s">
        <v>268</v>
      </c>
      <c r="B11" s="189" t="s">
        <v>620</v>
      </c>
      <c r="C11" s="61">
        <f>'Oblast kult.t.a s.čin - inv.v.'!G4</f>
        <v>0</v>
      </c>
      <c r="D11" s="61">
        <f>'Oblast kult.t.a s.čin - inv.v.'!H4</f>
        <v>970</v>
      </c>
      <c r="E11" s="61">
        <f>'Oblast kult.t.a s.čin - inv.v.'!I4</f>
        <v>970</v>
      </c>
      <c r="F11" s="245">
        <v>0</v>
      </c>
      <c r="G11" s="245">
        <f t="shared" si="1"/>
        <v>100.00000000000001</v>
      </c>
    </row>
    <row r="12" spans="1:7" ht="12.75">
      <c r="A12" s="187" t="s">
        <v>528</v>
      </c>
      <c r="B12" s="520" t="s">
        <v>192</v>
      </c>
      <c r="C12" s="74">
        <f>'Bytový fond - inv. v.'!G5</f>
        <v>500</v>
      </c>
      <c r="D12" s="74">
        <f>'Bytový fond - inv. v.'!H5</f>
        <v>500</v>
      </c>
      <c r="E12" s="74">
        <f>'Bytový fond - inv. v.'!I5</f>
        <v>307.39</v>
      </c>
      <c r="F12" s="245">
        <f t="shared" si="0"/>
        <v>61.477999999999994</v>
      </c>
      <c r="G12" s="245">
        <f t="shared" si="1"/>
        <v>61.477999999999994</v>
      </c>
    </row>
    <row r="13" spans="1:7" ht="13.5" thickBot="1">
      <c r="A13" s="612" t="s">
        <v>136</v>
      </c>
      <c r="B13" s="613" t="s">
        <v>1045</v>
      </c>
      <c r="C13" s="295">
        <v>0</v>
      </c>
      <c r="D13" s="295">
        <v>85.2</v>
      </c>
      <c r="E13" s="295">
        <v>85.25</v>
      </c>
      <c r="F13" s="247">
        <v>0</v>
      </c>
      <c r="G13" s="245">
        <f t="shared" si="1"/>
        <v>100.05868544600939</v>
      </c>
    </row>
    <row r="14" spans="1:9" ht="13.5" customHeight="1" thickBot="1">
      <c r="A14" s="7" t="s">
        <v>321</v>
      </c>
      <c r="B14" s="12" t="s">
        <v>283</v>
      </c>
      <c r="C14" s="63">
        <f>SUM(C4:C13)</f>
        <v>30489.9</v>
      </c>
      <c r="D14" s="63">
        <f>SUM(D4:D13)</f>
        <v>221107.70000000004</v>
      </c>
      <c r="E14" s="63">
        <f>SUM(E4:E13)</f>
        <v>104684.95999999999</v>
      </c>
      <c r="F14" s="241">
        <f t="shared" si="0"/>
        <v>343.34307426393656</v>
      </c>
      <c r="G14" s="242">
        <f t="shared" si="1"/>
        <v>47.34568719225969</v>
      </c>
      <c r="I14" s="21"/>
    </row>
    <row r="16" spans="2:5" ht="12.75" customHeight="1">
      <c r="B16" t="s">
        <v>1040</v>
      </c>
      <c r="C16" s="21"/>
      <c r="D16" s="21"/>
      <c r="E16" s="21"/>
    </row>
    <row r="17" ht="12.75">
      <c r="B17" t="s">
        <v>1041</v>
      </c>
    </row>
    <row r="18" spans="2:5" ht="12.75">
      <c r="B18" t="s">
        <v>1042</v>
      </c>
      <c r="C18" s="11"/>
      <c r="D18" s="11"/>
      <c r="E18" s="11"/>
    </row>
    <row r="19" ht="12.75">
      <c r="B19" t="s">
        <v>1043</v>
      </c>
    </row>
    <row r="20" ht="12.75">
      <c r="B20" t="s">
        <v>1044</v>
      </c>
    </row>
  </sheetData>
  <sheetProtection/>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&amp;L&amp;A&amp;R&amp;P</oddFooter>
  </headerFooter>
</worksheet>
</file>

<file path=xl/worksheets/sheet47.xml><?xml version="1.0" encoding="utf-8"?>
<worksheet xmlns="http://schemas.openxmlformats.org/spreadsheetml/2006/main" xmlns:r="http://schemas.openxmlformats.org/officeDocument/2006/relationships">
  <dimension ref="A1:M46"/>
  <sheetViews>
    <sheetView zoomScalePageLayoutView="0" workbookViewId="0" topLeftCell="A31">
      <selection activeCell="N36" sqref="N36"/>
    </sheetView>
  </sheetViews>
  <sheetFormatPr defaultColWidth="9.00390625" defaultRowHeight="12.75"/>
  <cols>
    <col min="1" max="1" width="5.625" style="0" customWidth="1"/>
    <col min="2" max="2" width="7.375" style="0" customWidth="1"/>
    <col min="3" max="3" width="6.625" style="0" customWidth="1"/>
    <col min="4" max="4" width="6.50390625" style="0" customWidth="1"/>
    <col min="5" max="5" width="6.125" style="0" customWidth="1"/>
    <col min="6" max="6" width="36.50390625" style="0" customWidth="1"/>
    <col min="7" max="7" width="13.00390625" style="0" customWidth="1"/>
    <col min="8" max="8" width="13.375" style="0" customWidth="1"/>
    <col min="9" max="9" width="18.375" style="0" customWidth="1"/>
  </cols>
  <sheetData>
    <row r="1" spans="1:6" ht="12.75">
      <c r="A1" s="40" t="s">
        <v>92</v>
      </c>
      <c r="B1" s="41"/>
      <c r="C1" s="41"/>
      <c r="D1" s="41"/>
      <c r="E1" s="41"/>
      <c r="F1" s="41"/>
    </row>
    <row r="2" spans="1:6" ht="7.5" customHeight="1">
      <c r="A2" s="40"/>
      <c r="B2" s="41"/>
      <c r="C2" s="41"/>
      <c r="D2" s="41"/>
      <c r="E2" s="41"/>
      <c r="F2" s="41"/>
    </row>
    <row r="3" spans="1:6" ht="13.5" thickBot="1">
      <c r="A3" s="40" t="s">
        <v>141</v>
      </c>
      <c r="B3" s="41"/>
      <c r="C3" s="41"/>
      <c r="D3" s="41"/>
      <c r="E3" s="41"/>
      <c r="F3" s="41"/>
    </row>
    <row r="4" spans="1:11" ht="14.25" customHeight="1" thickBot="1">
      <c r="A4" s="5" t="s">
        <v>229</v>
      </c>
      <c r="B4" s="190" t="s">
        <v>230</v>
      </c>
      <c r="C4" s="4" t="s">
        <v>36</v>
      </c>
      <c r="D4" s="4" t="s">
        <v>276</v>
      </c>
      <c r="E4" s="4" t="s">
        <v>277</v>
      </c>
      <c r="F4" s="26" t="s">
        <v>278</v>
      </c>
      <c r="G4" s="19" t="s">
        <v>247</v>
      </c>
      <c r="H4" s="19" t="s">
        <v>248</v>
      </c>
      <c r="I4" s="19" t="s">
        <v>249</v>
      </c>
      <c r="J4" s="206" t="s">
        <v>250</v>
      </c>
      <c r="K4" s="206" t="s">
        <v>251</v>
      </c>
    </row>
    <row r="5" spans="1:11" ht="14.25" customHeight="1">
      <c r="A5" s="318">
        <v>317</v>
      </c>
      <c r="B5" s="318">
        <v>2219</v>
      </c>
      <c r="C5" s="318">
        <v>6121</v>
      </c>
      <c r="D5" s="318">
        <v>17</v>
      </c>
      <c r="E5" s="318">
        <v>0</v>
      </c>
      <c r="F5" s="2" t="s">
        <v>93</v>
      </c>
      <c r="G5" s="61">
        <v>500</v>
      </c>
      <c r="H5" s="61">
        <v>0</v>
      </c>
      <c r="I5" s="61">
        <v>0</v>
      </c>
      <c r="J5" s="245">
        <f>I5/G5%</f>
        <v>0</v>
      </c>
      <c r="K5" s="245">
        <v>0</v>
      </c>
    </row>
    <row r="6" spans="1:11" ht="14.25" customHeight="1">
      <c r="A6" s="18">
        <v>817</v>
      </c>
      <c r="B6" s="18">
        <v>3613</v>
      </c>
      <c r="C6" s="18">
        <v>6121</v>
      </c>
      <c r="D6" s="18">
        <v>17</v>
      </c>
      <c r="E6" s="18">
        <v>0</v>
      </c>
      <c r="F6" s="2" t="s">
        <v>93</v>
      </c>
      <c r="G6" s="61">
        <v>500</v>
      </c>
      <c r="H6" s="61">
        <v>500</v>
      </c>
      <c r="I6" s="61">
        <v>0</v>
      </c>
      <c r="J6" s="245">
        <f>I6/G6%</f>
        <v>0</v>
      </c>
      <c r="K6" s="245">
        <v>0</v>
      </c>
    </row>
    <row r="7" spans="1:11" ht="14.25" customHeight="1" thickBot="1">
      <c r="A7" s="34">
        <v>817</v>
      </c>
      <c r="B7" s="34">
        <v>3639</v>
      </c>
      <c r="C7" s="34">
        <v>6130</v>
      </c>
      <c r="D7" s="72">
        <v>80820</v>
      </c>
      <c r="E7" s="72">
        <v>90</v>
      </c>
      <c r="F7" s="6" t="s">
        <v>647</v>
      </c>
      <c r="G7" s="71">
        <v>0</v>
      </c>
      <c r="H7" s="71">
        <v>68544.7</v>
      </c>
      <c r="I7" s="71">
        <v>36627.31</v>
      </c>
      <c r="J7" s="247">
        <v>0</v>
      </c>
      <c r="K7" s="247">
        <f>I7/H7%</f>
        <v>53.43565585668914</v>
      </c>
    </row>
    <row r="8" spans="1:13" ht="13.5" thickBot="1">
      <c r="A8" s="755" t="s">
        <v>283</v>
      </c>
      <c r="B8" s="728"/>
      <c r="C8" s="728"/>
      <c r="D8" s="728"/>
      <c r="E8" s="728"/>
      <c r="F8" s="756"/>
      <c r="G8" s="63">
        <f>SUM(G5:G7)</f>
        <v>1000</v>
      </c>
      <c r="H8" s="63">
        <f>SUM(H5:H7)</f>
        <v>69044.7</v>
      </c>
      <c r="I8" s="63">
        <f>SUM(I5:I7)</f>
        <v>36627.31</v>
      </c>
      <c r="J8" s="241">
        <f>I8/G8%</f>
        <v>3662.7309999999998</v>
      </c>
      <c r="K8" s="242">
        <f>I8/H8%</f>
        <v>53.04869164468815</v>
      </c>
      <c r="M8" s="21"/>
    </row>
    <row r="9" spans="1:13" ht="13.5" customHeight="1">
      <c r="A9" s="31"/>
      <c r="B9" s="29"/>
      <c r="C9" s="29"/>
      <c r="D9" s="29"/>
      <c r="E9" s="29"/>
      <c r="F9" s="29"/>
      <c r="G9" s="65"/>
      <c r="H9" s="65"/>
      <c r="I9" s="65"/>
      <c r="J9" s="268"/>
      <c r="K9" s="268"/>
      <c r="M9" s="21"/>
    </row>
    <row r="10" spans="1:13" ht="13.5" customHeight="1">
      <c r="A10" s="342" t="s">
        <v>46</v>
      </c>
      <c r="B10" s="57"/>
      <c r="C10" s="57"/>
      <c r="D10" s="57"/>
      <c r="E10" s="57"/>
      <c r="F10" s="57"/>
      <c r="G10" s="57"/>
      <c r="H10" s="304"/>
      <c r="I10" s="304"/>
      <c r="J10" s="304"/>
      <c r="K10" s="304"/>
      <c r="M10" s="324"/>
    </row>
    <row r="11" spans="1:13" ht="15" customHeight="1">
      <c r="A11" s="762" t="s">
        <v>1047</v>
      </c>
      <c r="B11" s="745"/>
      <c r="C11" s="745"/>
      <c r="D11" s="745"/>
      <c r="E11" s="745"/>
      <c r="F11" s="745"/>
      <c r="G11" s="745"/>
      <c r="H11" s="735"/>
      <c r="I11" s="735"/>
      <c r="J11" s="735"/>
      <c r="K11" s="735"/>
      <c r="M11" s="21"/>
    </row>
    <row r="12" spans="1:13" ht="9" customHeight="1">
      <c r="A12" s="58"/>
      <c r="B12" s="57"/>
      <c r="C12" s="57"/>
      <c r="D12" s="57"/>
      <c r="E12" s="57"/>
      <c r="F12" s="57"/>
      <c r="G12" s="57"/>
      <c r="H12" s="304"/>
      <c r="I12" s="304"/>
      <c r="J12" s="304"/>
      <c r="K12" s="304"/>
      <c r="M12" s="21"/>
    </row>
    <row r="13" spans="1:13" ht="13.5" customHeight="1">
      <c r="A13" s="342" t="s">
        <v>47</v>
      </c>
      <c r="B13" s="270"/>
      <c r="C13" s="270"/>
      <c r="D13" s="270"/>
      <c r="E13" s="270"/>
      <c r="F13" s="270"/>
      <c r="G13" s="65"/>
      <c r="H13" s="65"/>
      <c r="I13" s="65"/>
      <c r="J13" s="338"/>
      <c r="K13" s="338"/>
      <c r="M13" s="21"/>
    </row>
    <row r="14" spans="1:13" ht="28.5" customHeight="1">
      <c r="A14" s="762" t="s">
        <v>1051</v>
      </c>
      <c r="B14" s="745"/>
      <c r="C14" s="745"/>
      <c r="D14" s="745"/>
      <c r="E14" s="745"/>
      <c r="F14" s="745"/>
      <c r="G14" s="745"/>
      <c r="H14" s="735"/>
      <c r="I14" s="735"/>
      <c r="J14" s="735"/>
      <c r="K14" s="735"/>
      <c r="M14" s="21"/>
    </row>
    <row r="15" spans="1:13" ht="10.5" customHeight="1">
      <c r="A15" s="58"/>
      <c r="B15" s="57"/>
      <c r="C15" s="57"/>
      <c r="D15" s="57"/>
      <c r="E15" s="57"/>
      <c r="F15" s="57"/>
      <c r="G15" s="57"/>
      <c r="H15" s="304"/>
      <c r="I15" s="304"/>
      <c r="J15" s="304"/>
      <c r="K15" s="304"/>
      <c r="M15" s="21"/>
    </row>
    <row r="16" spans="1:13" ht="13.5" customHeight="1">
      <c r="A16" s="710" t="s">
        <v>1049</v>
      </c>
      <c r="B16" s="711"/>
      <c r="C16" s="711"/>
      <c r="D16" s="57"/>
      <c r="E16" s="57"/>
      <c r="F16" s="57"/>
      <c r="G16" s="57"/>
      <c r="H16" s="304"/>
      <c r="I16" s="304"/>
      <c r="J16" s="304"/>
      <c r="K16" s="304"/>
      <c r="M16" s="21"/>
    </row>
    <row r="17" spans="1:13" ht="12.75" customHeight="1">
      <c r="A17" s="762" t="s">
        <v>1050</v>
      </c>
      <c r="B17" s="745"/>
      <c r="C17" s="745"/>
      <c r="D17" s="745"/>
      <c r="E17" s="745"/>
      <c r="F17" s="745"/>
      <c r="G17" s="745"/>
      <c r="H17" s="735"/>
      <c r="I17" s="735"/>
      <c r="J17" s="735"/>
      <c r="K17" s="735"/>
      <c r="M17" s="21"/>
    </row>
    <row r="18" spans="1:13" ht="10.5" customHeight="1">
      <c r="A18" s="58"/>
      <c r="B18" s="57"/>
      <c r="C18" s="57"/>
      <c r="D18" s="57"/>
      <c r="E18" s="57"/>
      <c r="F18" s="57"/>
      <c r="G18" s="57"/>
      <c r="H18" s="304"/>
      <c r="I18" s="304"/>
      <c r="J18" s="304"/>
      <c r="K18" s="304"/>
      <c r="M18" s="21"/>
    </row>
    <row r="19" spans="1:13" ht="13.5" thickBot="1">
      <c r="A19" s="53" t="s">
        <v>145</v>
      </c>
      <c r="B19" s="21"/>
      <c r="C19" s="21"/>
      <c r="D19" s="21"/>
      <c r="E19" s="21"/>
      <c r="F19" s="21"/>
      <c r="G19" s="21"/>
      <c r="H19" s="21"/>
      <c r="I19" s="21"/>
      <c r="J19" s="21"/>
      <c r="K19" s="21"/>
      <c r="M19" s="21"/>
    </row>
    <row r="20" spans="1:13" ht="14.25" customHeight="1" thickBot="1">
      <c r="A20" s="91" t="s">
        <v>229</v>
      </c>
      <c r="B20" s="339" t="s">
        <v>230</v>
      </c>
      <c r="C20" s="330" t="s">
        <v>36</v>
      </c>
      <c r="D20" s="330" t="s">
        <v>276</v>
      </c>
      <c r="E20" s="330" t="s">
        <v>277</v>
      </c>
      <c r="F20" s="331" t="s">
        <v>278</v>
      </c>
      <c r="G20" s="206" t="s">
        <v>247</v>
      </c>
      <c r="H20" s="206" t="s">
        <v>248</v>
      </c>
      <c r="I20" s="206" t="s">
        <v>249</v>
      </c>
      <c r="J20" s="206" t="s">
        <v>250</v>
      </c>
      <c r="K20" s="206" t="s">
        <v>251</v>
      </c>
      <c r="M20" s="21"/>
    </row>
    <row r="21" spans="1:13" ht="14.25" customHeight="1">
      <c r="A21" s="340">
        <v>118</v>
      </c>
      <c r="B21" s="340">
        <v>3619</v>
      </c>
      <c r="C21" s="340">
        <v>6121</v>
      </c>
      <c r="D21" s="340">
        <v>18</v>
      </c>
      <c r="E21" s="340">
        <v>0</v>
      </c>
      <c r="F21" s="340" t="s">
        <v>93</v>
      </c>
      <c r="G21" s="74">
        <v>0</v>
      </c>
      <c r="H21" s="74">
        <v>24000</v>
      </c>
      <c r="I21" s="74">
        <v>0</v>
      </c>
      <c r="J21" s="74">
        <v>0</v>
      </c>
      <c r="K21" s="247">
        <f aca="true" t="shared" si="0" ref="K21:K30">I21/H21%</f>
        <v>0</v>
      </c>
      <c r="M21" s="21"/>
    </row>
    <row r="22" spans="1:13" ht="14.25" customHeight="1">
      <c r="A22" s="340">
        <v>118</v>
      </c>
      <c r="B22" s="340">
        <v>3619</v>
      </c>
      <c r="C22" s="340">
        <v>6121</v>
      </c>
      <c r="D22" s="340">
        <v>18</v>
      </c>
      <c r="E22" s="340">
        <v>12</v>
      </c>
      <c r="F22" s="340" t="s">
        <v>93</v>
      </c>
      <c r="G22" s="74">
        <v>5120.7</v>
      </c>
      <c r="H22" s="74">
        <v>5120.7</v>
      </c>
      <c r="I22" s="74">
        <v>0</v>
      </c>
      <c r="J22" s="74">
        <f>I22/G22%</f>
        <v>0</v>
      </c>
      <c r="K22" s="247">
        <f t="shared" si="0"/>
        <v>0</v>
      </c>
      <c r="M22" s="21"/>
    </row>
    <row r="23" spans="1:13" ht="14.25" customHeight="1">
      <c r="A23" s="340">
        <v>118</v>
      </c>
      <c r="B23" s="340">
        <v>3619</v>
      </c>
      <c r="C23" s="340">
        <v>6121</v>
      </c>
      <c r="D23" s="340">
        <v>81239</v>
      </c>
      <c r="E23" s="340">
        <v>84</v>
      </c>
      <c r="F23" s="340" t="s">
        <v>93</v>
      </c>
      <c r="G23" s="74">
        <v>0</v>
      </c>
      <c r="H23" s="74">
        <v>15000</v>
      </c>
      <c r="I23" s="66">
        <v>0</v>
      </c>
      <c r="J23" s="74">
        <v>0</v>
      </c>
      <c r="K23" s="247">
        <f t="shared" si="0"/>
        <v>0</v>
      </c>
      <c r="M23" s="21"/>
    </row>
    <row r="24" spans="1:13" ht="14.25" customHeight="1">
      <c r="A24" s="340">
        <v>318</v>
      </c>
      <c r="B24" s="340">
        <v>2212</v>
      </c>
      <c r="C24" s="340">
        <v>6121</v>
      </c>
      <c r="D24" s="340">
        <v>18</v>
      </c>
      <c r="E24" s="340">
        <v>0</v>
      </c>
      <c r="F24" s="340" t="s">
        <v>93</v>
      </c>
      <c r="G24" s="74">
        <v>0</v>
      </c>
      <c r="H24" s="74">
        <v>250</v>
      </c>
      <c r="I24" s="66">
        <v>181</v>
      </c>
      <c r="J24" s="74">
        <v>0</v>
      </c>
      <c r="K24" s="247">
        <f t="shared" si="0"/>
        <v>72.4</v>
      </c>
      <c r="M24" s="21"/>
    </row>
    <row r="25" spans="1:13" ht="14.25" customHeight="1">
      <c r="A25" s="340">
        <v>318</v>
      </c>
      <c r="B25" s="340">
        <v>2219</v>
      </c>
      <c r="C25" s="340">
        <v>6121</v>
      </c>
      <c r="D25" s="340">
        <v>18</v>
      </c>
      <c r="E25" s="340">
        <v>0</v>
      </c>
      <c r="F25" s="340" t="s">
        <v>93</v>
      </c>
      <c r="G25" s="74">
        <v>0</v>
      </c>
      <c r="H25" s="74">
        <v>252</v>
      </c>
      <c r="I25" s="66">
        <v>251.74</v>
      </c>
      <c r="J25" s="74">
        <v>0</v>
      </c>
      <c r="K25" s="247">
        <f t="shared" si="0"/>
        <v>99.8968253968254</v>
      </c>
      <c r="M25" s="21"/>
    </row>
    <row r="26" spans="1:13" ht="14.25" customHeight="1">
      <c r="A26" s="340">
        <v>318</v>
      </c>
      <c r="B26" s="340">
        <v>2219</v>
      </c>
      <c r="C26" s="340">
        <v>6121</v>
      </c>
      <c r="D26" s="340">
        <v>18</v>
      </c>
      <c r="E26" s="340">
        <v>10</v>
      </c>
      <c r="F26" s="340" t="s">
        <v>93</v>
      </c>
      <c r="G26" s="74">
        <v>0</v>
      </c>
      <c r="H26" s="74">
        <v>2000</v>
      </c>
      <c r="I26" s="66">
        <v>2000</v>
      </c>
      <c r="J26" s="74">
        <v>0</v>
      </c>
      <c r="K26" s="247">
        <f t="shared" si="0"/>
        <v>100</v>
      </c>
      <c r="M26" s="21"/>
    </row>
    <row r="27" spans="1:13" ht="14.25" customHeight="1">
      <c r="A27" s="340">
        <v>318</v>
      </c>
      <c r="B27" s="340">
        <v>2219</v>
      </c>
      <c r="C27" s="340">
        <v>6121</v>
      </c>
      <c r="D27" s="340">
        <v>18</v>
      </c>
      <c r="E27" s="340">
        <v>12</v>
      </c>
      <c r="F27" s="340" t="s">
        <v>93</v>
      </c>
      <c r="G27" s="74">
        <v>5020.3</v>
      </c>
      <c r="H27" s="74">
        <v>4220.3</v>
      </c>
      <c r="I27" s="66">
        <v>0</v>
      </c>
      <c r="J27" s="74">
        <f>I27/G27%</f>
        <v>0</v>
      </c>
      <c r="K27" s="247">
        <f t="shared" si="0"/>
        <v>0</v>
      </c>
      <c r="M27" s="21"/>
    </row>
    <row r="28" spans="1:13" ht="14.25" customHeight="1">
      <c r="A28" s="340">
        <v>718</v>
      </c>
      <c r="B28" s="340">
        <v>5311</v>
      </c>
      <c r="C28" s="340">
        <v>6121</v>
      </c>
      <c r="D28" s="340">
        <v>81374</v>
      </c>
      <c r="E28" s="340">
        <v>0</v>
      </c>
      <c r="F28" s="340" t="s">
        <v>93</v>
      </c>
      <c r="G28" s="74">
        <v>0</v>
      </c>
      <c r="H28" s="74">
        <v>2178</v>
      </c>
      <c r="I28" s="66">
        <v>0</v>
      </c>
      <c r="J28" s="74">
        <v>0</v>
      </c>
      <c r="K28" s="247">
        <f t="shared" si="0"/>
        <v>0</v>
      </c>
      <c r="M28" s="21"/>
    </row>
    <row r="29" spans="1:13" ht="14.25" customHeight="1" thickBot="1">
      <c r="A29" s="340">
        <v>918</v>
      </c>
      <c r="B29" s="340">
        <v>6171</v>
      </c>
      <c r="C29" s="340">
        <v>6121</v>
      </c>
      <c r="D29" s="340">
        <v>18</v>
      </c>
      <c r="E29" s="340">
        <v>0</v>
      </c>
      <c r="F29" s="340" t="s">
        <v>93</v>
      </c>
      <c r="G29" s="74">
        <v>0</v>
      </c>
      <c r="H29" s="74">
        <v>750</v>
      </c>
      <c r="I29" s="66">
        <v>706.96</v>
      </c>
      <c r="J29" s="74">
        <v>0</v>
      </c>
      <c r="K29" s="247">
        <f t="shared" si="0"/>
        <v>94.26133333333334</v>
      </c>
      <c r="M29" s="21"/>
    </row>
    <row r="30" spans="1:13" ht="13.5" thickBot="1">
      <c r="A30" s="747" t="s">
        <v>283</v>
      </c>
      <c r="B30" s="748"/>
      <c r="C30" s="748"/>
      <c r="D30" s="748"/>
      <c r="E30" s="748"/>
      <c r="F30" s="749"/>
      <c r="G30" s="63">
        <f>SUM(G21:G29)</f>
        <v>10141</v>
      </c>
      <c r="H30" s="63">
        <f>SUM(H21:H29)</f>
        <v>53771</v>
      </c>
      <c r="I30" s="63">
        <f>SUM(I21:I29)</f>
        <v>3139.7</v>
      </c>
      <c r="J30" s="336">
        <f>I30/G30%</f>
        <v>30.96045754856523</v>
      </c>
      <c r="K30" s="336">
        <f t="shared" si="0"/>
        <v>5.839021033642669</v>
      </c>
      <c r="M30" s="21"/>
    </row>
    <row r="31" spans="1:13" ht="12.75">
      <c r="A31" s="341"/>
      <c r="B31" s="270"/>
      <c r="C31" s="270"/>
      <c r="D31" s="270"/>
      <c r="E31" s="270"/>
      <c r="F31" s="270"/>
      <c r="G31" s="65"/>
      <c r="H31" s="65"/>
      <c r="I31" s="65"/>
      <c r="J31" s="338"/>
      <c r="K31" s="338"/>
      <c r="M31" s="21"/>
    </row>
    <row r="32" spans="1:13" ht="12.75">
      <c r="A32" s="342" t="s">
        <v>691</v>
      </c>
      <c r="B32" s="270"/>
      <c r="C32" s="270"/>
      <c r="D32" s="270"/>
      <c r="E32" s="270"/>
      <c r="F32" s="270"/>
      <c r="G32" s="65"/>
      <c r="H32" s="65"/>
      <c r="I32" s="65"/>
      <c r="J32" s="338"/>
      <c r="K32" s="338"/>
      <c r="M32" s="21"/>
    </row>
    <row r="33" spans="1:12" ht="41.25" customHeight="1">
      <c r="A33" s="762" t="s">
        <v>1048</v>
      </c>
      <c r="B33" s="745"/>
      <c r="C33" s="745"/>
      <c r="D33" s="745"/>
      <c r="E33" s="745"/>
      <c r="F33" s="745"/>
      <c r="G33" s="745"/>
      <c r="H33" s="735"/>
      <c r="I33" s="735"/>
      <c r="J33" s="735"/>
      <c r="K33" s="735"/>
      <c r="L33" s="21"/>
    </row>
    <row r="34" spans="1:12" ht="41.25" customHeight="1">
      <c r="A34" s="58"/>
      <c r="B34" s="57"/>
      <c r="C34" s="57"/>
      <c r="D34" s="57"/>
      <c r="E34" s="57"/>
      <c r="F34" s="57"/>
      <c r="G34" s="57"/>
      <c r="H34" s="304"/>
      <c r="I34" s="304"/>
      <c r="J34" s="304"/>
      <c r="K34" s="304"/>
      <c r="L34" s="21"/>
    </row>
    <row r="35" spans="1:11" ht="9" customHeight="1">
      <c r="A35" s="21"/>
      <c r="B35" s="21"/>
      <c r="C35" s="21"/>
      <c r="D35" s="21"/>
      <c r="E35" s="21"/>
      <c r="F35" s="21"/>
      <c r="G35" s="21"/>
      <c r="H35" s="21"/>
      <c r="I35" s="21"/>
      <c r="J35" s="21"/>
      <c r="K35" s="21"/>
    </row>
    <row r="36" spans="1:13" ht="12.75">
      <c r="A36" s="342" t="s">
        <v>742</v>
      </c>
      <c r="B36" s="270"/>
      <c r="C36" s="270"/>
      <c r="D36" s="270"/>
      <c r="E36" s="270"/>
      <c r="F36" s="270"/>
      <c r="G36" s="65"/>
      <c r="H36" s="65"/>
      <c r="I36" s="65"/>
      <c r="J36" s="338"/>
      <c r="K36" s="338"/>
      <c r="M36" s="21"/>
    </row>
    <row r="37" spans="1:12" ht="40.5" customHeight="1">
      <c r="A37" s="762" t="s">
        <v>1052</v>
      </c>
      <c r="B37" s="762"/>
      <c r="C37" s="762"/>
      <c r="D37" s="762"/>
      <c r="E37" s="762"/>
      <c r="F37" s="762"/>
      <c r="G37" s="762"/>
      <c r="H37" s="762"/>
      <c r="I37" s="762"/>
      <c r="J37" s="762"/>
      <c r="K37" s="762"/>
      <c r="L37" s="21"/>
    </row>
    <row r="38" spans="1:12" ht="12" customHeight="1">
      <c r="A38" s="53"/>
      <c r="B38" s="57"/>
      <c r="C38" s="57"/>
      <c r="D38" s="57"/>
      <c r="E38" s="57"/>
      <c r="F38" s="57"/>
      <c r="G38" s="57"/>
      <c r="H38" s="304"/>
      <c r="I38" s="304"/>
      <c r="J38" s="304"/>
      <c r="K38" s="304"/>
      <c r="L38" s="21"/>
    </row>
    <row r="39" spans="1:11" ht="12.75">
      <c r="A39" s="342" t="s">
        <v>728</v>
      </c>
      <c r="B39" s="270"/>
      <c r="C39" s="270"/>
      <c r="D39" s="270"/>
      <c r="E39" s="270"/>
      <c r="F39" s="270"/>
      <c r="G39" s="65"/>
      <c r="H39" s="65"/>
      <c r="I39" s="65"/>
      <c r="J39" s="338"/>
      <c r="K39" s="338"/>
    </row>
    <row r="40" spans="1:11" ht="12.75">
      <c r="A40" s="762" t="s">
        <v>840</v>
      </c>
      <c r="B40" s="745"/>
      <c r="C40" s="745"/>
      <c r="D40" s="745"/>
      <c r="E40" s="745"/>
      <c r="F40" s="745"/>
      <c r="G40" s="745"/>
      <c r="H40" s="735"/>
      <c r="I40" s="735"/>
      <c r="J40" s="735"/>
      <c r="K40" s="735"/>
    </row>
    <row r="41" spans="1:11" ht="12.75">
      <c r="A41" s="21"/>
      <c r="B41" s="21"/>
      <c r="C41" s="21"/>
      <c r="D41" s="21"/>
      <c r="E41" s="21"/>
      <c r="F41" s="21"/>
      <c r="G41" s="21"/>
      <c r="H41" s="21"/>
      <c r="I41" s="21"/>
      <c r="J41" s="21"/>
      <c r="K41" s="21"/>
    </row>
    <row r="42" spans="1:11" ht="12.75">
      <c r="A42" s="342" t="s">
        <v>729</v>
      </c>
      <c r="B42" s="270"/>
      <c r="C42" s="270"/>
      <c r="D42" s="270"/>
      <c r="E42" s="270"/>
      <c r="F42" s="270"/>
      <c r="G42" s="65"/>
      <c r="H42" s="65"/>
      <c r="I42" s="65"/>
      <c r="J42" s="338"/>
      <c r="K42" s="338"/>
    </row>
    <row r="43" spans="1:11" ht="12.75">
      <c r="A43" s="762" t="s">
        <v>797</v>
      </c>
      <c r="B43" s="745"/>
      <c r="C43" s="745"/>
      <c r="D43" s="745"/>
      <c r="E43" s="745"/>
      <c r="F43" s="745"/>
      <c r="G43" s="745"/>
      <c r="H43" s="735"/>
      <c r="I43" s="735"/>
      <c r="J43" s="735"/>
      <c r="K43" s="735"/>
    </row>
    <row r="44" spans="1:11" ht="12.75">
      <c r="A44" s="21"/>
      <c r="B44" s="21"/>
      <c r="C44" s="21"/>
      <c r="D44" s="21"/>
      <c r="E44" s="21"/>
      <c r="F44" s="21"/>
      <c r="G44" s="21"/>
      <c r="H44" s="21"/>
      <c r="I44" s="21"/>
      <c r="J44" s="21"/>
      <c r="K44" s="21"/>
    </row>
    <row r="45" spans="1:11" ht="12.75">
      <c r="A45" s="21"/>
      <c r="B45" s="21"/>
      <c r="C45" s="21"/>
      <c r="D45" s="21"/>
      <c r="E45" s="21"/>
      <c r="F45" s="21"/>
      <c r="G45" s="21"/>
      <c r="H45" s="21"/>
      <c r="I45" s="21"/>
      <c r="J45" s="21"/>
      <c r="K45" s="21"/>
    </row>
    <row r="46" spans="1:11" ht="12.75">
      <c r="A46" s="21"/>
      <c r="B46" s="21"/>
      <c r="C46" s="21"/>
      <c r="D46" s="21"/>
      <c r="E46" s="21"/>
      <c r="F46" s="21"/>
      <c r="G46" s="21"/>
      <c r="H46" s="21"/>
      <c r="I46" s="21"/>
      <c r="J46" s="21"/>
      <c r="K46" s="21"/>
    </row>
  </sheetData>
  <sheetProtection/>
  <mergeCells count="9">
    <mergeCell ref="A40:K40"/>
    <mergeCell ref="A43:K43"/>
    <mergeCell ref="A8:F8"/>
    <mergeCell ref="A30:F30"/>
    <mergeCell ref="A11:K11"/>
    <mergeCell ref="A14:K14"/>
    <mergeCell ref="A37:K37"/>
    <mergeCell ref="A33:K33"/>
    <mergeCell ref="A17:K17"/>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48.xml><?xml version="1.0" encoding="utf-8"?>
<worksheet xmlns="http://schemas.openxmlformats.org/spreadsheetml/2006/main" xmlns:r="http://schemas.openxmlformats.org/officeDocument/2006/relationships">
  <dimension ref="A1:M37"/>
  <sheetViews>
    <sheetView zoomScalePageLayoutView="0" workbookViewId="0" topLeftCell="A1">
      <selection activeCell="A21" sqref="A21:K21"/>
    </sheetView>
  </sheetViews>
  <sheetFormatPr defaultColWidth="9.00390625" defaultRowHeight="12.75"/>
  <cols>
    <col min="1" max="1" width="5.625" style="0" customWidth="1"/>
    <col min="2" max="2" width="7.375" style="0" customWidth="1"/>
    <col min="3" max="3" width="6.625" style="0" customWidth="1"/>
    <col min="4" max="4" width="8.50390625" style="0" customWidth="1"/>
    <col min="5" max="5" width="10.375" style="0" customWidth="1"/>
    <col min="6" max="6" width="25.625" style="0" customWidth="1"/>
    <col min="7" max="7" width="12.125" style="0" customWidth="1"/>
    <col min="8" max="8" width="13.00390625" style="0" customWidth="1"/>
    <col min="9" max="9" width="17.875" style="0" customWidth="1"/>
  </cols>
  <sheetData>
    <row r="1" spans="1:6" ht="13.5" thickBot="1">
      <c r="A1" s="40" t="s">
        <v>244</v>
      </c>
      <c r="B1" s="41"/>
      <c r="C1" s="41"/>
      <c r="D1" s="41"/>
      <c r="E1" s="41"/>
      <c r="F1" s="41"/>
    </row>
    <row r="2" spans="1:11" ht="14.25" customHeight="1" thickBot="1">
      <c r="A2" s="5" t="s">
        <v>229</v>
      </c>
      <c r="B2" s="190" t="s">
        <v>230</v>
      </c>
      <c r="C2" s="4" t="s">
        <v>36</v>
      </c>
      <c r="D2" s="4" t="s">
        <v>276</v>
      </c>
      <c r="E2" s="4" t="s">
        <v>277</v>
      </c>
      <c r="F2" s="26" t="s">
        <v>278</v>
      </c>
      <c r="G2" s="19" t="s">
        <v>247</v>
      </c>
      <c r="H2" s="19" t="s">
        <v>248</v>
      </c>
      <c r="I2" s="19" t="s">
        <v>249</v>
      </c>
      <c r="J2" s="206" t="s">
        <v>250</v>
      </c>
      <c r="K2" s="206" t="s">
        <v>251</v>
      </c>
    </row>
    <row r="3" spans="1:11" ht="13.5" customHeight="1">
      <c r="A3" s="205">
        <v>450</v>
      </c>
      <c r="B3" s="17">
        <v>3111</v>
      </c>
      <c r="C3" s="17">
        <v>6121</v>
      </c>
      <c r="D3" s="17">
        <v>50</v>
      </c>
      <c r="E3" s="17">
        <v>0</v>
      </c>
      <c r="F3" s="2" t="s">
        <v>93</v>
      </c>
      <c r="G3" s="61">
        <v>3086.8</v>
      </c>
      <c r="H3" s="61">
        <v>3483.8</v>
      </c>
      <c r="I3" s="61">
        <v>3483.63</v>
      </c>
      <c r="J3" s="247">
        <f>I3/G3%</f>
        <v>112.85570817675261</v>
      </c>
      <c r="K3" s="247">
        <f aca="true" t="shared" si="0" ref="K3:K16">I3/H3%</f>
        <v>99.99512027096848</v>
      </c>
    </row>
    <row r="4" spans="1:11" ht="13.5" customHeight="1">
      <c r="A4" s="6">
        <v>450</v>
      </c>
      <c r="B4" s="17">
        <v>3111</v>
      </c>
      <c r="C4" s="17">
        <v>6121</v>
      </c>
      <c r="D4" s="17">
        <v>50</v>
      </c>
      <c r="E4" s="17">
        <v>10</v>
      </c>
      <c r="F4" s="2" t="s">
        <v>93</v>
      </c>
      <c r="G4" s="61">
        <v>0</v>
      </c>
      <c r="H4" s="61">
        <v>1892</v>
      </c>
      <c r="I4" s="61">
        <v>1891.51</v>
      </c>
      <c r="J4" s="247">
        <v>0</v>
      </c>
      <c r="K4" s="247">
        <f t="shared" si="0"/>
        <v>99.97410147991542</v>
      </c>
    </row>
    <row r="5" spans="1:11" ht="13.5" customHeight="1">
      <c r="A5" s="2">
        <v>450</v>
      </c>
      <c r="B5" s="17">
        <v>3111</v>
      </c>
      <c r="C5" s="17">
        <v>6121</v>
      </c>
      <c r="D5" s="17">
        <v>81057</v>
      </c>
      <c r="E5" s="17">
        <v>0</v>
      </c>
      <c r="F5" s="2" t="s">
        <v>93</v>
      </c>
      <c r="G5" s="61">
        <v>0</v>
      </c>
      <c r="H5" s="61">
        <v>320.9</v>
      </c>
      <c r="I5" s="61">
        <v>320.85</v>
      </c>
      <c r="J5" s="247">
        <v>0</v>
      </c>
      <c r="K5" s="247">
        <f t="shared" si="0"/>
        <v>99.98441882206296</v>
      </c>
    </row>
    <row r="6" spans="1:11" ht="13.5" customHeight="1">
      <c r="A6" s="2">
        <v>450</v>
      </c>
      <c r="B6" s="17">
        <v>3111</v>
      </c>
      <c r="C6" s="17">
        <v>6122</v>
      </c>
      <c r="D6" s="17">
        <v>50</v>
      </c>
      <c r="E6" s="17">
        <v>0</v>
      </c>
      <c r="F6" s="2" t="s">
        <v>622</v>
      </c>
      <c r="G6" s="61">
        <v>0</v>
      </c>
      <c r="H6" s="61">
        <v>120.8</v>
      </c>
      <c r="I6" s="61">
        <v>120.78</v>
      </c>
      <c r="J6" s="247">
        <v>0</v>
      </c>
      <c r="K6" s="247">
        <f t="shared" si="0"/>
        <v>99.98344370860927</v>
      </c>
    </row>
    <row r="7" spans="1:11" ht="13.5" customHeight="1">
      <c r="A7" s="2">
        <v>450</v>
      </c>
      <c r="B7" s="17">
        <v>3113</v>
      </c>
      <c r="C7" s="17">
        <v>6121</v>
      </c>
      <c r="D7" s="17">
        <v>50</v>
      </c>
      <c r="E7" s="17">
        <v>0</v>
      </c>
      <c r="F7" s="2" t="s">
        <v>93</v>
      </c>
      <c r="G7" s="61">
        <v>0</v>
      </c>
      <c r="H7" s="61">
        <v>77.2</v>
      </c>
      <c r="I7" s="61">
        <v>77.19</v>
      </c>
      <c r="J7" s="247">
        <v>0</v>
      </c>
      <c r="K7" s="247">
        <f t="shared" si="0"/>
        <v>99.98704663212435</v>
      </c>
    </row>
    <row r="8" spans="1:11" ht="13.5" customHeight="1">
      <c r="A8" s="2">
        <v>450</v>
      </c>
      <c r="B8" s="17">
        <v>3113</v>
      </c>
      <c r="C8" s="17">
        <v>6121</v>
      </c>
      <c r="D8" s="17">
        <v>50</v>
      </c>
      <c r="E8" s="17">
        <v>10</v>
      </c>
      <c r="F8" s="2" t="s">
        <v>93</v>
      </c>
      <c r="G8" s="61">
        <v>0</v>
      </c>
      <c r="H8" s="74">
        <v>2231.7</v>
      </c>
      <c r="I8" s="61">
        <v>2231.63</v>
      </c>
      <c r="J8" s="247">
        <v>0</v>
      </c>
      <c r="K8" s="247">
        <f t="shared" si="0"/>
        <v>99.99686337769415</v>
      </c>
    </row>
    <row r="9" spans="1:11" ht="14.25" customHeight="1">
      <c r="A9" s="2">
        <v>450</v>
      </c>
      <c r="B9" s="17">
        <v>3113</v>
      </c>
      <c r="C9" s="17">
        <v>6121</v>
      </c>
      <c r="D9" s="17">
        <v>50</v>
      </c>
      <c r="E9" s="17">
        <v>12</v>
      </c>
      <c r="F9" s="2" t="s">
        <v>93</v>
      </c>
      <c r="G9" s="61">
        <v>8449.1</v>
      </c>
      <c r="H9" s="61">
        <v>8446.1</v>
      </c>
      <c r="I9" s="61">
        <v>477.95</v>
      </c>
      <c r="J9" s="247">
        <f>I9/G9%</f>
        <v>5.656815518812654</v>
      </c>
      <c r="K9" s="247">
        <f t="shared" si="0"/>
        <v>5.658824783035957</v>
      </c>
    </row>
    <row r="10" spans="1:11" ht="14.25" customHeight="1">
      <c r="A10" s="2">
        <v>450</v>
      </c>
      <c r="B10" s="17">
        <v>3113</v>
      </c>
      <c r="C10" s="17">
        <v>6121</v>
      </c>
      <c r="D10" s="17">
        <v>50</v>
      </c>
      <c r="E10" s="17">
        <v>98</v>
      </c>
      <c r="F10" s="2" t="s">
        <v>93</v>
      </c>
      <c r="G10" s="61">
        <v>0</v>
      </c>
      <c r="H10" s="61">
        <v>4480</v>
      </c>
      <c r="I10" s="61">
        <v>4253.62</v>
      </c>
      <c r="J10" s="247">
        <v>0</v>
      </c>
      <c r="K10" s="247">
        <f t="shared" si="0"/>
        <v>94.946875</v>
      </c>
    </row>
    <row r="11" spans="1:11" ht="14.25" customHeight="1">
      <c r="A11" s="2">
        <v>450</v>
      </c>
      <c r="B11" s="17">
        <v>3113</v>
      </c>
      <c r="C11" s="17">
        <v>6121</v>
      </c>
      <c r="D11" s="17">
        <v>80855</v>
      </c>
      <c r="E11" s="17">
        <v>0</v>
      </c>
      <c r="F11" s="2" t="s">
        <v>93</v>
      </c>
      <c r="G11" s="61">
        <v>0</v>
      </c>
      <c r="H11" s="61">
        <v>17</v>
      </c>
      <c r="I11" s="61">
        <v>13.06</v>
      </c>
      <c r="J11" s="247">
        <v>0</v>
      </c>
      <c r="K11" s="247">
        <f t="shared" si="0"/>
        <v>76.82352941176471</v>
      </c>
    </row>
    <row r="12" spans="1:11" ht="14.25" customHeight="1">
      <c r="A12" s="2">
        <v>450</v>
      </c>
      <c r="B12" s="17">
        <v>3113</v>
      </c>
      <c r="C12" s="17">
        <v>6121</v>
      </c>
      <c r="D12" s="17">
        <v>80855</v>
      </c>
      <c r="E12" s="17">
        <v>90</v>
      </c>
      <c r="F12" s="2" t="s">
        <v>93</v>
      </c>
      <c r="G12" s="61">
        <v>0</v>
      </c>
      <c r="H12" s="61">
        <v>12145.2</v>
      </c>
      <c r="I12" s="61">
        <v>12145.18</v>
      </c>
      <c r="J12" s="247">
        <v>0</v>
      </c>
      <c r="K12" s="247">
        <f t="shared" si="0"/>
        <v>99.99983532589006</v>
      </c>
    </row>
    <row r="13" spans="1:11" ht="14.25" customHeight="1">
      <c r="A13" s="2">
        <v>450</v>
      </c>
      <c r="B13" s="17">
        <v>3113</v>
      </c>
      <c r="C13" s="17">
        <v>6121</v>
      </c>
      <c r="D13" s="17">
        <v>80856</v>
      </c>
      <c r="E13" s="17">
        <v>0</v>
      </c>
      <c r="F13" s="2" t="s">
        <v>93</v>
      </c>
      <c r="G13" s="61">
        <v>0</v>
      </c>
      <c r="H13" s="61">
        <v>1854</v>
      </c>
      <c r="I13" s="61">
        <v>1676.9</v>
      </c>
      <c r="J13" s="247">
        <v>0</v>
      </c>
      <c r="K13" s="247">
        <f t="shared" si="0"/>
        <v>90.44768069039915</v>
      </c>
    </row>
    <row r="14" spans="1:11" ht="14.25" customHeight="1">
      <c r="A14" s="2">
        <v>450</v>
      </c>
      <c r="B14" s="17">
        <v>3113</v>
      </c>
      <c r="C14" s="17">
        <v>6121</v>
      </c>
      <c r="D14" s="17">
        <v>80856</v>
      </c>
      <c r="E14" s="17">
        <v>90</v>
      </c>
      <c r="F14" s="2" t="s">
        <v>93</v>
      </c>
      <c r="G14" s="61">
        <v>0</v>
      </c>
      <c r="H14" s="61">
        <v>12500</v>
      </c>
      <c r="I14" s="61">
        <v>12500.04</v>
      </c>
      <c r="J14" s="247">
        <v>0</v>
      </c>
      <c r="K14" s="247">
        <f t="shared" si="0"/>
        <v>100.00032</v>
      </c>
    </row>
    <row r="15" spans="1:13" ht="14.25" customHeight="1">
      <c r="A15" s="2">
        <v>450</v>
      </c>
      <c r="B15" s="17">
        <v>3113</v>
      </c>
      <c r="C15" s="17">
        <v>6121</v>
      </c>
      <c r="D15" s="17">
        <v>81471</v>
      </c>
      <c r="E15" s="17">
        <v>84</v>
      </c>
      <c r="F15" s="2" t="s">
        <v>93</v>
      </c>
      <c r="G15" s="61">
        <v>0</v>
      </c>
      <c r="H15" s="61">
        <v>7000</v>
      </c>
      <c r="I15" s="61">
        <v>0</v>
      </c>
      <c r="J15" s="247">
        <v>0</v>
      </c>
      <c r="K15" s="247">
        <v>0</v>
      </c>
      <c r="L15" s="673"/>
      <c r="M15" s="15"/>
    </row>
    <row r="16" spans="1:11" ht="14.25" customHeight="1" thickBot="1">
      <c r="A16" s="2">
        <v>450</v>
      </c>
      <c r="B16" s="17">
        <v>3119</v>
      </c>
      <c r="C16" s="17">
        <v>6121</v>
      </c>
      <c r="D16" s="17">
        <v>50</v>
      </c>
      <c r="E16" s="17">
        <v>0</v>
      </c>
      <c r="F16" s="2" t="s">
        <v>93</v>
      </c>
      <c r="G16" s="61">
        <v>313</v>
      </c>
      <c r="H16" s="61">
        <v>313</v>
      </c>
      <c r="I16" s="61">
        <v>218.51</v>
      </c>
      <c r="J16" s="247">
        <f>I16/G16%</f>
        <v>69.81150159744409</v>
      </c>
      <c r="K16" s="247">
        <f t="shared" si="0"/>
        <v>69.81150159744409</v>
      </c>
    </row>
    <row r="17" spans="1:13" ht="13.5" thickBot="1">
      <c r="A17" s="755" t="s">
        <v>283</v>
      </c>
      <c r="B17" s="728"/>
      <c r="C17" s="728"/>
      <c r="D17" s="728"/>
      <c r="E17" s="728"/>
      <c r="F17" s="756"/>
      <c r="G17" s="63">
        <f>SUM(G3:G16)</f>
        <v>11848.900000000001</v>
      </c>
      <c r="H17" s="63">
        <f>SUM(H3:H16)</f>
        <v>54881.7</v>
      </c>
      <c r="I17" s="63">
        <f>SUM(I3:I16)</f>
        <v>39410.850000000006</v>
      </c>
      <c r="J17" s="239">
        <f>I17/G17%</f>
        <v>332.6118880233608</v>
      </c>
      <c r="K17" s="240">
        <f>I17/H17%</f>
        <v>71.81054887148176</v>
      </c>
      <c r="M17" s="21"/>
    </row>
    <row r="18" spans="1:13" ht="12.75">
      <c r="A18" s="31"/>
      <c r="B18" s="29"/>
      <c r="C18" s="29"/>
      <c r="D18" s="29"/>
      <c r="E18" s="29"/>
      <c r="F18" s="29"/>
      <c r="G18" s="65"/>
      <c r="H18" s="65"/>
      <c r="I18" s="65"/>
      <c r="J18" s="268"/>
      <c r="K18" s="268"/>
      <c r="M18" s="21"/>
    </row>
    <row r="19" spans="1:13" ht="12.75">
      <c r="A19" s="342" t="s">
        <v>457</v>
      </c>
      <c r="B19" s="270"/>
      <c r="C19" s="270"/>
      <c r="D19" s="270"/>
      <c r="E19" s="270"/>
      <c r="F19" s="270"/>
      <c r="G19" s="65"/>
      <c r="H19" s="65"/>
      <c r="I19" s="65"/>
      <c r="J19" s="338"/>
      <c r="K19" s="338"/>
      <c r="M19" s="21"/>
    </row>
    <row r="20" spans="1:11" ht="12.75">
      <c r="A20" s="53" t="s">
        <v>597</v>
      </c>
      <c r="B20" s="270"/>
      <c r="C20" s="270"/>
      <c r="D20" s="270"/>
      <c r="E20" s="270"/>
      <c r="F20" s="270"/>
      <c r="G20" s="65"/>
      <c r="H20" s="65"/>
      <c r="I20" s="65"/>
      <c r="J20" s="21"/>
      <c r="K20" s="21"/>
    </row>
    <row r="21" spans="1:11" ht="64.5" customHeight="1">
      <c r="A21" s="762" t="s">
        <v>775</v>
      </c>
      <c r="B21" s="745"/>
      <c r="C21" s="745"/>
      <c r="D21" s="745"/>
      <c r="E21" s="745"/>
      <c r="F21" s="745"/>
      <c r="G21" s="745"/>
      <c r="H21" s="735"/>
      <c r="I21" s="735"/>
      <c r="J21" s="735"/>
      <c r="K21" s="735"/>
    </row>
    <row r="22" spans="1:11" ht="9" customHeight="1" hidden="1">
      <c r="A22" s="58"/>
      <c r="B22" s="57"/>
      <c r="C22" s="57"/>
      <c r="D22" s="57"/>
      <c r="E22" s="57"/>
      <c r="F22" s="57"/>
      <c r="G22" s="57"/>
      <c r="H22" s="304"/>
      <c r="I22" s="304"/>
      <c r="J22" s="304"/>
      <c r="K22" s="304"/>
    </row>
    <row r="23" spans="1:11" ht="9.75" customHeight="1" hidden="1">
      <c r="A23" s="58"/>
      <c r="B23" s="57"/>
      <c r="C23" s="57"/>
      <c r="D23" s="57"/>
      <c r="E23" s="57"/>
      <c r="F23" s="57"/>
      <c r="G23" s="57"/>
      <c r="H23" s="304"/>
      <c r="I23" s="304"/>
      <c r="J23" s="304"/>
      <c r="K23" s="304"/>
    </row>
    <row r="24" spans="1:11" ht="12" customHeight="1" hidden="1">
      <c r="A24" s="53" t="s">
        <v>487</v>
      </c>
      <c r="B24" s="57"/>
      <c r="C24" s="57"/>
      <c r="D24" s="57"/>
      <c r="E24" s="57"/>
      <c r="F24" s="57"/>
      <c r="G24" s="57"/>
      <c r="H24" s="304"/>
      <c r="I24" s="304"/>
      <c r="J24" s="304"/>
      <c r="K24" s="304"/>
    </row>
    <row r="25" spans="1:11" ht="13.5" customHeight="1" hidden="1">
      <c r="A25" s="762" t="s">
        <v>521</v>
      </c>
      <c r="B25" s="745"/>
      <c r="C25" s="745"/>
      <c r="D25" s="745"/>
      <c r="E25" s="745"/>
      <c r="F25" s="745"/>
      <c r="G25" s="745"/>
      <c r="H25" s="735"/>
      <c r="I25" s="735"/>
      <c r="J25" s="735"/>
      <c r="K25" s="735"/>
    </row>
    <row r="26" spans="1:11" ht="9.75" customHeight="1" hidden="1">
      <c r="A26" s="58"/>
      <c r="B26" s="57"/>
      <c r="C26" s="57"/>
      <c r="D26" s="57"/>
      <c r="E26" s="57"/>
      <c r="F26" s="57"/>
      <c r="G26" s="57"/>
      <c r="H26" s="304"/>
      <c r="I26" s="304"/>
      <c r="J26" s="304"/>
      <c r="K26" s="304"/>
    </row>
    <row r="27" spans="1:11" ht="13.5" customHeight="1" hidden="1">
      <c r="A27" s="53" t="s">
        <v>519</v>
      </c>
      <c r="B27" s="21"/>
      <c r="C27" s="21"/>
      <c r="D27" s="21"/>
      <c r="E27" s="21"/>
      <c r="F27" s="21"/>
      <c r="G27" s="21"/>
      <c r="H27" s="21"/>
      <c r="I27" s="21"/>
      <c r="J27" s="21"/>
      <c r="K27" s="21"/>
    </row>
    <row r="28" spans="1:11" ht="12.75" customHeight="1" hidden="1">
      <c r="A28" s="762" t="s">
        <v>529</v>
      </c>
      <c r="B28" s="745"/>
      <c r="C28" s="745"/>
      <c r="D28" s="745"/>
      <c r="E28" s="745"/>
      <c r="F28" s="745"/>
      <c r="G28" s="745"/>
      <c r="H28" s="735"/>
      <c r="I28" s="735"/>
      <c r="J28" s="735"/>
      <c r="K28" s="735"/>
    </row>
    <row r="29" spans="1:11" ht="9.75" customHeight="1">
      <c r="A29" s="58"/>
      <c r="B29" s="57"/>
      <c r="C29" s="57"/>
      <c r="D29" s="57"/>
      <c r="E29" s="57"/>
      <c r="F29" s="57"/>
      <c r="G29" s="57"/>
      <c r="H29" s="304"/>
      <c r="I29" s="304"/>
      <c r="J29" s="304"/>
      <c r="K29" s="304"/>
    </row>
    <row r="30" spans="1:11" ht="13.5" customHeight="1">
      <c r="A30" s="53" t="s">
        <v>776</v>
      </c>
      <c r="B30" s="57"/>
      <c r="C30" s="57"/>
      <c r="D30" s="57"/>
      <c r="E30" s="57"/>
      <c r="F30" s="57"/>
      <c r="G30" s="57"/>
      <c r="H30" s="304"/>
      <c r="I30" s="304"/>
      <c r="J30" s="304"/>
      <c r="K30" s="304"/>
    </row>
    <row r="31" spans="1:11" ht="90" customHeight="1">
      <c r="A31" s="762" t="s">
        <v>777</v>
      </c>
      <c r="B31" s="745"/>
      <c r="C31" s="745"/>
      <c r="D31" s="745"/>
      <c r="E31" s="745"/>
      <c r="F31" s="745"/>
      <c r="G31" s="745"/>
      <c r="H31" s="735"/>
      <c r="I31" s="735"/>
      <c r="J31" s="735"/>
      <c r="K31" s="735"/>
    </row>
    <row r="32" spans="1:11" ht="13.5" customHeight="1">
      <c r="A32" s="58"/>
      <c r="B32" s="57"/>
      <c r="C32" s="57"/>
      <c r="D32" s="57"/>
      <c r="E32" s="57"/>
      <c r="F32" s="57"/>
      <c r="G32" s="57"/>
      <c r="H32" s="304"/>
      <c r="I32" s="304"/>
      <c r="J32" s="304"/>
      <c r="K32" s="304"/>
    </row>
    <row r="33" spans="1:11" ht="13.5" customHeight="1">
      <c r="A33" s="53" t="s">
        <v>488</v>
      </c>
      <c r="B33" s="57"/>
      <c r="C33" s="57"/>
      <c r="D33" s="57"/>
      <c r="E33" s="57"/>
      <c r="F33" s="57"/>
      <c r="G33" s="57"/>
      <c r="H33" s="304"/>
      <c r="I33" s="304"/>
      <c r="J33" s="304"/>
      <c r="K33" s="304"/>
    </row>
    <row r="34" spans="1:11" ht="13.5" customHeight="1">
      <c r="A34" s="762" t="s">
        <v>598</v>
      </c>
      <c r="B34" s="745"/>
      <c r="C34" s="745"/>
      <c r="D34" s="745"/>
      <c r="E34" s="745"/>
      <c r="F34" s="745"/>
      <c r="G34" s="745"/>
      <c r="H34" s="735"/>
      <c r="I34" s="735"/>
      <c r="J34" s="735"/>
      <c r="K34" s="735"/>
    </row>
    <row r="35" spans="1:11" ht="12.75" customHeight="1">
      <c r="A35" s="58"/>
      <c r="B35" s="57"/>
      <c r="C35" s="57"/>
      <c r="D35" s="57"/>
      <c r="E35" s="57"/>
      <c r="F35" s="57"/>
      <c r="G35" s="57"/>
      <c r="H35" s="304"/>
      <c r="I35" s="304"/>
      <c r="J35" s="304"/>
      <c r="K35" s="304"/>
    </row>
    <row r="36" spans="1:11" ht="13.5" customHeight="1">
      <c r="A36" s="324"/>
      <c r="B36" s="21"/>
      <c r="C36" s="21"/>
      <c r="D36" s="21"/>
      <c r="E36" s="21"/>
      <c r="F36" s="21"/>
      <c r="G36" s="21"/>
      <c r="H36" s="21"/>
      <c r="I36" s="21"/>
      <c r="J36" s="21"/>
      <c r="K36" s="21"/>
    </row>
    <row r="37" spans="1:11" ht="12.75">
      <c r="A37" s="21"/>
      <c r="B37" s="21"/>
      <c r="C37" s="21"/>
      <c r="D37" s="21"/>
      <c r="E37" s="21"/>
      <c r="F37" s="21"/>
      <c r="G37" s="21"/>
      <c r="H37" s="21"/>
      <c r="I37" s="21"/>
      <c r="J37" s="21"/>
      <c r="K37" s="21"/>
    </row>
  </sheetData>
  <sheetProtection/>
  <mergeCells count="6">
    <mergeCell ref="A17:F17"/>
    <mergeCell ref="A21:K21"/>
    <mergeCell ref="A28:K28"/>
    <mergeCell ref="A31:K31"/>
    <mergeCell ref="A25:K25"/>
    <mergeCell ref="A34:K34"/>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rowBreaks count="1" manualBreakCount="1">
    <brk id="35" max="255" man="1"/>
  </rowBreaks>
</worksheet>
</file>

<file path=xl/worksheets/sheet49.xml><?xml version="1.0" encoding="utf-8"?>
<worksheet xmlns="http://schemas.openxmlformats.org/spreadsheetml/2006/main" xmlns:r="http://schemas.openxmlformats.org/officeDocument/2006/relationships">
  <dimension ref="A1:K85"/>
  <sheetViews>
    <sheetView zoomScalePageLayoutView="0" workbookViewId="0" topLeftCell="A49">
      <selection activeCell="A65" sqref="A65:K65"/>
    </sheetView>
  </sheetViews>
  <sheetFormatPr defaultColWidth="9.00390625" defaultRowHeight="12.75"/>
  <cols>
    <col min="1" max="1" width="5.125" style="0" customWidth="1"/>
    <col min="2" max="2" width="5.875" style="0" customWidth="1"/>
    <col min="3" max="3" width="6.125" style="0" customWidth="1"/>
    <col min="4" max="4" width="9.50390625" style="0" customWidth="1"/>
    <col min="5" max="5" width="10.625" style="0" customWidth="1"/>
    <col min="6" max="6" width="29.375" style="0" customWidth="1"/>
    <col min="7" max="7" width="11.875" style="0" customWidth="1"/>
    <col min="8" max="8" width="12.50390625" style="0" customWidth="1"/>
    <col min="9" max="9" width="18.625" style="0" customWidth="1"/>
    <col min="10" max="10" width="9.375" style="0" bestFit="1" customWidth="1"/>
    <col min="11" max="11" width="10.125" style="0" customWidth="1"/>
  </cols>
  <sheetData>
    <row r="1" ht="13.5" thickBot="1">
      <c r="A1" s="1" t="s">
        <v>581</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4.25" customHeight="1">
      <c r="A3" s="392">
        <v>453</v>
      </c>
      <c r="B3" s="392">
        <v>3113</v>
      </c>
      <c r="C3" s="392">
        <v>6351</v>
      </c>
      <c r="D3" s="392">
        <v>455</v>
      </c>
      <c r="E3" s="392">
        <v>99</v>
      </c>
      <c r="F3" s="392" t="s">
        <v>758</v>
      </c>
      <c r="G3" s="66">
        <v>0</v>
      </c>
      <c r="H3" s="66">
        <v>209.4</v>
      </c>
      <c r="I3" s="66">
        <v>209.39</v>
      </c>
      <c r="J3" s="66">
        <v>0</v>
      </c>
      <c r="K3" s="66">
        <f>I3/H3%</f>
        <v>99.99522445081185</v>
      </c>
    </row>
    <row r="4" spans="1:11" ht="14.25" customHeight="1">
      <c r="A4" s="392">
        <v>453</v>
      </c>
      <c r="B4" s="392">
        <v>3113</v>
      </c>
      <c r="C4" s="392">
        <v>6351</v>
      </c>
      <c r="D4" s="392">
        <v>457</v>
      </c>
      <c r="E4" s="392">
        <v>99</v>
      </c>
      <c r="F4" s="392" t="s">
        <v>758</v>
      </c>
      <c r="G4" s="66">
        <v>0</v>
      </c>
      <c r="H4" s="66">
        <v>205.1</v>
      </c>
      <c r="I4" s="66">
        <v>205.1</v>
      </c>
      <c r="J4" s="66">
        <v>0</v>
      </c>
      <c r="K4" s="66">
        <f>I4/H4%</f>
        <v>99.99999999999999</v>
      </c>
    </row>
    <row r="5" spans="1:11" ht="14.25" customHeight="1">
      <c r="A5" s="392">
        <v>453</v>
      </c>
      <c r="B5" s="392">
        <v>3117</v>
      </c>
      <c r="C5" s="392">
        <v>6351</v>
      </c>
      <c r="D5" s="392">
        <v>459</v>
      </c>
      <c r="E5" s="392">
        <v>99</v>
      </c>
      <c r="F5" s="392" t="s">
        <v>758</v>
      </c>
      <c r="G5" s="66">
        <v>0</v>
      </c>
      <c r="H5" s="66">
        <v>124</v>
      </c>
      <c r="I5" s="66">
        <v>123.96</v>
      </c>
      <c r="J5" s="66">
        <v>0</v>
      </c>
      <c r="K5" s="66">
        <f>I5/H5%</f>
        <v>99.96774193548387</v>
      </c>
    </row>
    <row r="6" spans="1:11" ht="14.25" customHeight="1">
      <c r="A6" s="392">
        <v>453</v>
      </c>
      <c r="B6" s="392">
        <v>3113</v>
      </c>
      <c r="C6" s="392">
        <v>6351</v>
      </c>
      <c r="D6" s="392">
        <v>460</v>
      </c>
      <c r="E6" s="392">
        <v>0</v>
      </c>
      <c r="F6" s="392" t="s">
        <v>758</v>
      </c>
      <c r="G6" s="66">
        <v>0</v>
      </c>
      <c r="H6" s="66">
        <v>410</v>
      </c>
      <c r="I6" s="66">
        <v>410</v>
      </c>
      <c r="J6" s="66">
        <v>0</v>
      </c>
      <c r="K6" s="66">
        <f>I6/H6%</f>
        <v>100.00000000000001</v>
      </c>
    </row>
    <row r="7" spans="1:11" ht="14.25" customHeight="1">
      <c r="A7" s="392">
        <v>453</v>
      </c>
      <c r="B7" s="392">
        <v>3113</v>
      </c>
      <c r="C7" s="392">
        <v>6351</v>
      </c>
      <c r="D7" s="392">
        <v>2360434</v>
      </c>
      <c r="E7" s="340">
        <v>108100105</v>
      </c>
      <c r="F7" s="392" t="s">
        <v>758</v>
      </c>
      <c r="G7" s="66">
        <v>0</v>
      </c>
      <c r="H7" s="66">
        <v>280</v>
      </c>
      <c r="I7" s="66">
        <v>273.3</v>
      </c>
      <c r="J7" s="66">
        <v>0</v>
      </c>
      <c r="K7" s="66">
        <f aca="true" t="shared" si="0" ref="K7:K37">I7/H7%</f>
        <v>97.60714285714286</v>
      </c>
    </row>
    <row r="8" spans="1:11" ht="14.25" customHeight="1">
      <c r="A8" s="392">
        <v>453</v>
      </c>
      <c r="B8" s="392">
        <v>3113</v>
      </c>
      <c r="C8" s="392">
        <v>6351</v>
      </c>
      <c r="D8" s="392">
        <v>2360434</v>
      </c>
      <c r="E8" s="340">
        <v>108517985</v>
      </c>
      <c r="F8" s="392" t="s">
        <v>758</v>
      </c>
      <c r="G8" s="66">
        <v>0</v>
      </c>
      <c r="H8" s="66">
        <v>350</v>
      </c>
      <c r="I8" s="66">
        <v>341.62</v>
      </c>
      <c r="J8" s="66">
        <v>0</v>
      </c>
      <c r="K8" s="66">
        <f t="shared" si="0"/>
        <v>97.60571428571428</v>
      </c>
    </row>
    <row r="9" spans="1:11" ht="14.25" customHeight="1">
      <c r="A9" s="392">
        <v>453</v>
      </c>
      <c r="B9" s="392">
        <v>3113</v>
      </c>
      <c r="C9" s="392">
        <v>6351</v>
      </c>
      <c r="D9" s="392">
        <v>2360436</v>
      </c>
      <c r="E9" s="340">
        <v>108100105</v>
      </c>
      <c r="F9" s="392" t="s">
        <v>758</v>
      </c>
      <c r="G9" s="66">
        <v>0</v>
      </c>
      <c r="H9" s="66">
        <v>440</v>
      </c>
      <c r="I9" s="66">
        <v>408.56</v>
      </c>
      <c r="J9" s="66">
        <v>0</v>
      </c>
      <c r="K9" s="66">
        <f t="shared" si="0"/>
        <v>92.85454545454544</v>
      </c>
    </row>
    <row r="10" spans="1:11" ht="14.25" customHeight="1">
      <c r="A10" s="392">
        <v>453</v>
      </c>
      <c r="B10" s="392">
        <v>3113</v>
      </c>
      <c r="C10" s="392">
        <v>6351</v>
      </c>
      <c r="D10" s="392">
        <v>2360436</v>
      </c>
      <c r="E10" s="340">
        <v>108517985</v>
      </c>
      <c r="F10" s="392" t="s">
        <v>758</v>
      </c>
      <c r="G10" s="66">
        <v>0</v>
      </c>
      <c r="H10" s="66">
        <v>550</v>
      </c>
      <c r="I10" s="66">
        <v>510.7</v>
      </c>
      <c r="J10" s="66">
        <v>0</v>
      </c>
      <c r="K10" s="66">
        <f t="shared" si="0"/>
        <v>92.85454545454546</v>
      </c>
    </row>
    <row r="11" spans="1:11" ht="14.25" customHeight="1">
      <c r="A11" s="392">
        <v>453</v>
      </c>
      <c r="B11" s="392">
        <v>3113</v>
      </c>
      <c r="C11" s="392">
        <v>6351</v>
      </c>
      <c r="D11" s="392">
        <v>2360437</v>
      </c>
      <c r="E11" s="340">
        <v>108100105</v>
      </c>
      <c r="F11" s="392" t="s">
        <v>758</v>
      </c>
      <c r="G11" s="66">
        <v>0</v>
      </c>
      <c r="H11" s="66">
        <v>429.7</v>
      </c>
      <c r="I11" s="66">
        <v>331.93</v>
      </c>
      <c r="J11" s="66">
        <v>0</v>
      </c>
      <c r="K11" s="66">
        <f t="shared" si="0"/>
        <v>77.24691645333955</v>
      </c>
    </row>
    <row r="12" spans="1:11" ht="14.25" customHeight="1">
      <c r="A12" s="392">
        <v>453</v>
      </c>
      <c r="B12" s="392">
        <v>3113</v>
      </c>
      <c r="C12" s="392">
        <v>6351</v>
      </c>
      <c r="D12" s="392">
        <v>2360437</v>
      </c>
      <c r="E12" s="340">
        <v>108517985</v>
      </c>
      <c r="F12" s="392" t="s">
        <v>758</v>
      </c>
      <c r="G12" s="66">
        <v>0</v>
      </c>
      <c r="H12" s="66">
        <v>537.1</v>
      </c>
      <c r="I12" s="66">
        <v>414.92</v>
      </c>
      <c r="J12" s="66">
        <v>0</v>
      </c>
      <c r="K12" s="66">
        <f t="shared" si="0"/>
        <v>77.25190839694656</v>
      </c>
    </row>
    <row r="13" spans="1:11" ht="14.25" customHeight="1">
      <c r="A13" s="392">
        <v>453</v>
      </c>
      <c r="B13" s="392">
        <v>3113</v>
      </c>
      <c r="C13" s="392">
        <v>6351</v>
      </c>
      <c r="D13" s="392">
        <v>2360442</v>
      </c>
      <c r="E13" s="340">
        <v>108100105</v>
      </c>
      <c r="F13" s="392" t="s">
        <v>758</v>
      </c>
      <c r="G13" s="66">
        <v>0</v>
      </c>
      <c r="H13" s="66">
        <v>260</v>
      </c>
      <c r="I13" s="66">
        <v>220.52</v>
      </c>
      <c r="J13" s="66">
        <v>0</v>
      </c>
      <c r="K13" s="66">
        <f t="shared" si="0"/>
        <v>84.81538461538462</v>
      </c>
    </row>
    <row r="14" spans="1:11" ht="14.25" customHeight="1">
      <c r="A14" s="392">
        <v>453</v>
      </c>
      <c r="B14" s="392">
        <v>3113</v>
      </c>
      <c r="C14" s="392">
        <v>6351</v>
      </c>
      <c r="D14" s="392">
        <v>2360442</v>
      </c>
      <c r="E14" s="340">
        <v>108517985</v>
      </c>
      <c r="F14" s="392" t="s">
        <v>758</v>
      </c>
      <c r="G14" s="66">
        <v>0</v>
      </c>
      <c r="H14" s="66">
        <v>325</v>
      </c>
      <c r="I14" s="66">
        <v>275.65</v>
      </c>
      <c r="J14" s="66">
        <v>0</v>
      </c>
      <c r="K14" s="66">
        <f t="shared" si="0"/>
        <v>84.8153846153846</v>
      </c>
    </row>
    <row r="15" spans="1:11" ht="14.25" customHeight="1">
      <c r="A15" s="392">
        <v>453</v>
      </c>
      <c r="B15" s="392">
        <v>3113</v>
      </c>
      <c r="C15" s="392">
        <v>6351</v>
      </c>
      <c r="D15" s="392">
        <v>2360446</v>
      </c>
      <c r="E15" s="340">
        <v>108100105</v>
      </c>
      <c r="F15" s="392" t="s">
        <v>758</v>
      </c>
      <c r="G15" s="66">
        <v>0</v>
      </c>
      <c r="H15" s="66">
        <v>374.2</v>
      </c>
      <c r="I15" s="66">
        <v>374.2</v>
      </c>
      <c r="J15" s="66">
        <v>0</v>
      </c>
      <c r="K15" s="66">
        <f t="shared" si="0"/>
        <v>100</v>
      </c>
    </row>
    <row r="16" spans="1:11" ht="14.25" customHeight="1">
      <c r="A16" s="392">
        <v>453</v>
      </c>
      <c r="B16" s="392">
        <v>3113</v>
      </c>
      <c r="C16" s="392">
        <v>6351</v>
      </c>
      <c r="D16" s="392">
        <v>2360446</v>
      </c>
      <c r="E16" s="340">
        <v>108517985</v>
      </c>
      <c r="F16" s="392" t="s">
        <v>758</v>
      </c>
      <c r="G16" s="66">
        <v>0</v>
      </c>
      <c r="H16" s="66">
        <v>467.8</v>
      </c>
      <c r="I16" s="66">
        <v>467.75</v>
      </c>
      <c r="J16" s="66">
        <v>0</v>
      </c>
      <c r="K16" s="66">
        <f t="shared" si="0"/>
        <v>99.98931167165455</v>
      </c>
    </row>
    <row r="17" spans="1:11" ht="14.25" customHeight="1">
      <c r="A17" s="392">
        <v>453</v>
      </c>
      <c r="B17" s="392">
        <v>3113</v>
      </c>
      <c r="C17" s="392">
        <v>6351</v>
      </c>
      <c r="D17" s="392">
        <v>2360451</v>
      </c>
      <c r="E17" s="340">
        <v>108100105</v>
      </c>
      <c r="F17" s="392" t="s">
        <v>758</v>
      </c>
      <c r="G17" s="66">
        <v>0</v>
      </c>
      <c r="H17" s="66">
        <v>352.3</v>
      </c>
      <c r="I17" s="66">
        <v>352.34</v>
      </c>
      <c r="J17" s="66">
        <v>0</v>
      </c>
      <c r="K17" s="66">
        <f t="shared" si="0"/>
        <v>100.01135395969344</v>
      </c>
    </row>
    <row r="18" spans="1:11" ht="14.25" customHeight="1">
      <c r="A18" s="392">
        <v>453</v>
      </c>
      <c r="B18" s="392">
        <v>3113</v>
      </c>
      <c r="C18" s="392">
        <v>6351</v>
      </c>
      <c r="D18" s="392">
        <v>2360451</v>
      </c>
      <c r="E18" s="340">
        <v>108517985</v>
      </c>
      <c r="F18" s="392" t="s">
        <v>758</v>
      </c>
      <c r="G18" s="66">
        <v>0</v>
      </c>
      <c r="H18" s="66">
        <v>440.4</v>
      </c>
      <c r="I18" s="66">
        <v>440.42</v>
      </c>
      <c r="J18" s="66">
        <v>0</v>
      </c>
      <c r="K18" s="66">
        <f t="shared" si="0"/>
        <v>100.00454132606721</v>
      </c>
    </row>
    <row r="19" spans="1:11" ht="14.25" customHeight="1">
      <c r="A19" s="392">
        <v>453</v>
      </c>
      <c r="B19" s="392">
        <v>3113</v>
      </c>
      <c r="C19" s="392">
        <v>6351</v>
      </c>
      <c r="D19" s="392">
        <v>2360452</v>
      </c>
      <c r="E19" s="340">
        <v>108100105</v>
      </c>
      <c r="F19" s="392" t="s">
        <v>758</v>
      </c>
      <c r="G19" s="66">
        <v>0</v>
      </c>
      <c r="H19" s="66">
        <v>420</v>
      </c>
      <c r="I19" s="66">
        <v>415.57</v>
      </c>
      <c r="J19" s="66">
        <v>0</v>
      </c>
      <c r="K19" s="66">
        <f t="shared" si="0"/>
        <v>98.9452380952381</v>
      </c>
    </row>
    <row r="20" spans="1:11" ht="14.25" customHeight="1">
      <c r="A20" s="392">
        <v>453</v>
      </c>
      <c r="B20" s="392">
        <v>3113</v>
      </c>
      <c r="C20" s="392">
        <v>6351</v>
      </c>
      <c r="D20" s="392">
        <v>2360452</v>
      </c>
      <c r="E20" s="340">
        <v>108517985</v>
      </c>
      <c r="F20" s="392" t="s">
        <v>758</v>
      </c>
      <c r="G20" s="66">
        <v>0</v>
      </c>
      <c r="H20" s="66">
        <v>525</v>
      </c>
      <c r="I20" s="66">
        <v>519.46</v>
      </c>
      <c r="J20" s="66">
        <v>0</v>
      </c>
      <c r="K20" s="66">
        <f t="shared" si="0"/>
        <v>98.94476190476192</v>
      </c>
    </row>
    <row r="21" spans="1:11" ht="14.25" customHeight="1">
      <c r="A21" s="392">
        <v>453</v>
      </c>
      <c r="B21" s="392">
        <v>3113</v>
      </c>
      <c r="C21" s="392">
        <v>6351</v>
      </c>
      <c r="D21" s="392">
        <v>2360515</v>
      </c>
      <c r="E21" s="340">
        <v>108100105</v>
      </c>
      <c r="F21" s="392" t="s">
        <v>758</v>
      </c>
      <c r="G21" s="66">
        <v>0</v>
      </c>
      <c r="H21" s="66">
        <v>86.9</v>
      </c>
      <c r="I21" s="66">
        <v>86.92</v>
      </c>
      <c r="J21" s="66">
        <v>0</v>
      </c>
      <c r="K21" s="66">
        <f t="shared" si="0"/>
        <v>100.02301495972381</v>
      </c>
    </row>
    <row r="22" spans="1:11" ht="14.25" customHeight="1">
      <c r="A22" s="392">
        <v>453</v>
      </c>
      <c r="B22" s="392">
        <v>3113</v>
      </c>
      <c r="C22" s="392">
        <v>6351</v>
      </c>
      <c r="D22" s="392">
        <v>2360515</v>
      </c>
      <c r="E22" s="340">
        <v>108517985</v>
      </c>
      <c r="F22" s="392" t="s">
        <v>758</v>
      </c>
      <c r="G22" s="66">
        <v>0</v>
      </c>
      <c r="H22" s="66">
        <v>108.6</v>
      </c>
      <c r="I22" s="66">
        <v>108.64</v>
      </c>
      <c r="J22" s="66">
        <v>0</v>
      </c>
      <c r="K22" s="66">
        <f t="shared" si="0"/>
        <v>100.03683241252304</v>
      </c>
    </row>
    <row r="23" spans="1:11" ht="14.25" customHeight="1">
      <c r="A23" s="340">
        <v>453</v>
      </c>
      <c r="B23" s="340">
        <v>3113</v>
      </c>
      <c r="C23" s="340">
        <v>6356</v>
      </c>
      <c r="D23" s="340">
        <v>2540951</v>
      </c>
      <c r="E23" s="340">
        <v>108100105</v>
      </c>
      <c r="F23" s="340" t="s">
        <v>757</v>
      </c>
      <c r="G23" s="74">
        <v>0</v>
      </c>
      <c r="H23" s="74">
        <v>750</v>
      </c>
      <c r="I23" s="74">
        <v>0</v>
      </c>
      <c r="J23" s="74">
        <v>0</v>
      </c>
      <c r="K23" s="66">
        <f t="shared" si="0"/>
        <v>0</v>
      </c>
    </row>
    <row r="24" spans="1:11" ht="14.25" customHeight="1">
      <c r="A24" s="340">
        <v>453</v>
      </c>
      <c r="B24" s="340">
        <v>3113</v>
      </c>
      <c r="C24" s="340">
        <v>6356</v>
      </c>
      <c r="D24" s="340">
        <v>2540951</v>
      </c>
      <c r="E24" s="340">
        <v>108517985</v>
      </c>
      <c r="F24" s="340" t="s">
        <v>757</v>
      </c>
      <c r="G24" s="74">
        <v>0</v>
      </c>
      <c r="H24" s="74">
        <v>937.5</v>
      </c>
      <c r="I24" s="74">
        <v>0</v>
      </c>
      <c r="J24" s="74">
        <v>0</v>
      </c>
      <c r="K24" s="66">
        <f t="shared" si="0"/>
        <v>0</v>
      </c>
    </row>
    <row r="25" spans="1:11" ht="14.25" customHeight="1">
      <c r="A25" s="340">
        <v>453</v>
      </c>
      <c r="B25" s="340">
        <v>3113</v>
      </c>
      <c r="C25" s="340">
        <v>6356</v>
      </c>
      <c r="D25" s="340">
        <v>2540955</v>
      </c>
      <c r="E25" s="340">
        <v>108100105</v>
      </c>
      <c r="F25" s="340" t="s">
        <v>757</v>
      </c>
      <c r="G25" s="74">
        <v>0</v>
      </c>
      <c r="H25" s="74">
        <v>600</v>
      </c>
      <c r="I25" s="74">
        <v>0</v>
      </c>
      <c r="J25" s="74">
        <v>0</v>
      </c>
      <c r="K25" s="66">
        <f t="shared" si="0"/>
        <v>0</v>
      </c>
    </row>
    <row r="26" spans="1:11" ht="14.25" customHeight="1">
      <c r="A26" s="340">
        <v>453</v>
      </c>
      <c r="B26" s="340">
        <v>3113</v>
      </c>
      <c r="C26" s="340">
        <v>6356</v>
      </c>
      <c r="D26" s="340">
        <v>2540955</v>
      </c>
      <c r="E26" s="340">
        <v>108517985</v>
      </c>
      <c r="F26" s="340" t="s">
        <v>757</v>
      </c>
      <c r="G26" s="74">
        <v>0</v>
      </c>
      <c r="H26" s="74">
        <v>750</v>
      </c>
      <c r="I26" s="74">
        <v>0</v>
      </c>
      <c r="J26" s="74">
        <v>0</v>
      </c>
      <c r="K26" s="66">
        <f t="shared" si="0"/>
        <v>0</v>
      </c>
    </row>
    <row r="27" spans="1:11" ht="14.25" customHeight="1">
      <c r="A27" s="340">
        <v>453</v>
      </c>
      <c r="B27" s="340">
        <v>3113</v>
      </c>
      <c r="C27" s="340">
        <v>6356</v>
      </c>
      <c r="D27" s="340">
        <v>2540957</v>
      </c>
      <c r="E27" s="340">
        <v>108100105</v>
      </c>
      <c r="F27" s="340" t="s">
        <v>757</v>
      </c>
      <c r="G27" s="74">
        <v>0</v>
      </c>
      <c r="H27" s="74">
        <v>750</v>
      </c>
      <c r="I27" s="74">
        <v>500</v>
      </c>
      <c r="J27" s="74">
        <v>0</v>
      </c>
      <c r="K27" s="66">
        <f t="shared" si="0"/>
        <v>66.66666666666667</v>
      </c>
    </row>
    <row r="28" spans="1:11" ht="14.25" customHeight="1">
      <c r="A28" s="340">
        <v>453</v>
      </c>
      <c r="B28" s="340">
        <v>3113</v>
      </c>
      <c r="C28" s="340">
        <v>6356</v>
      </c>
      <c r="D28" s="340">
        <v>2540957</v>
      </c>
      <c r="E28" s="340">
        <v>108517985</v>
      </c>
      <c r="F28" s="340" t="s">
        <v>757</v>
      </c>
      <c r="G28" s="74">
        <v>0</v>
      </c>
      <c r="H28" s="74">
        <v>937.5</v>
      </c>
      <c r="I28" s="74">
        <v>625</v>
      </c>
      <c r="J28" s="74">
        <v>0</v>
      </c>
      <c r="K28" s="66">
        <f t="shared" si="0"/>
        <v>66.66666666666667</v>
      </c>
    </row>
    <row r="29" spans="1:11" ht="14.25" customHeight="1">
      <c r="A29" s="340">
        <v>453</v>
      </c>
      <c r="B29" s="340">
        <v>3117</v>
      </c>
      <c r="C29" s="340">
        <v>6356</v>
      </c>
      <c r="D29" s="340">
        <v>2360444</v>
      </c>
      <c r="E29" s="340">
        <v>108100105</v>
      </c>
      <c r="F29" s="340" t="s">
        <v>757</v>
      </c>
      <c r="G29" s="74">
        <v>0</v>
      </c>
      <c r="H29" s="74">
        <v>364</v>
      </c>
      <c r="I29" s="74">
        <v>362.88</v>
      </c>
      <c r="J29" s="74">
        <v>0</v>
      </c>
      <c r="K29" s="66">
        <f t="shared" si="0"/>
        <v>99.6923076923077</v>
      </c>
    </row>
    <row r="30" spans="1:11" ht="14.25" customHeight="1">
      <c r="A30" s="340">
        <v>453</v>
      </c>
      <c r="B30" s="340">
        <v>3117</v>
      </c>
      <c r="C30" s="340">
        <v>6356</v>
      </c>
      <c r="D30" s="340">
        <v>2360444</v>
      </c>
      <c r="E30" s="340">
        <v>108517985</v>
      </c>
      <c r="F30" s="340" t="s">
        <v>757</v>
      </c>
      <c r="G30" s="74">
        <v>0</v>
      </c>
      <c r="H30" s="74">
        <v>455</v>
      </c>
      <c r="I30" s="74">
        <v>453.6</v>
      </c>
      <c r="J30" s="74">
        <v>0</v>
      </c>
      <c r="K30" s="66">
        <f t="shared" si="0"/>
        <v>99.69230769230771</v>
      </c>
    </row>
    <row r="31" spans="1:11" ht="14.25" customHeight="1">
      <c r="A31" s="340">
        <v>453</v>
      </c>
      <c r="B31" s="340">
        <v>3117</v>
      </c>
      <c r="C31" s="340">
        <v>6356</v>
      </c>
      <c r="D31" s="340">
        <v>2540961</v>
      </c>
      <c r="E31" s="340">
        <v>108100105</v>
      </c>
      <c r="F31" s="340" t="s">
        <v>757</v>
      </c>
      <c r="G31" s="74">
        <v>0</v>
      </c>
      <c r="H31" s="74">
        <v>750</v>
      </c>
      <c r="I31" s="74">
        <v>0</v>
      </c>
      <c r="J31" s="74">
        <v>0</v>
      </c>
      <c r="K31" s="66">
        <f t="shared" si="0"/>
        <v>0</v>
      </c>
    </row>
    <row r="32" spans="1:11" ht="14.25" customHeight="1">
      <c r="A32" s="340">
        <v>453</v>
      </c>
      <c r="B32" s="340">
        <v>3117</v>
      </c>
      <c r="C32" s="340">
        <v>6356</v>
      </c>
      <c r="D32" s="340">
        <v>2540961</v>
      </c>
      <c r="E32" s="340">
        <v>108517985</v>
      </c>
      <c r="F32" s="340" t="s">
        <v>757</v>
      </c>
      <c r="G32" s="74">
        <v>0</v>
      </c>
      <c r="H32" s="74">
        <v>937.5</v>
      </c>
      <c r="I32" s="74">
        <v>0</v>
      </c>
      <c r="J32" s="74">
        <v>0</v>
      </c>
      <c r="K32" s="66">
        <f t="shared" si="0"/>
        <v>0</v>
      </c>
    </row>
    <row r="33" spans="1:11" ht="14.25" customHeight="1">
      <c r="A33" s="340">
        <v>454</v>
      </c>
      <c r="B33" s="340">
        <v>3111</v>
      </c>
      <c r="C33" s="340">
        <v>6356</v>
      </c>
      <c r="D33" s="340">
        <v>472</v>
      </c>
      <c r="E33" s="340">
        <v>98</v>
      </c>
      <c r="F33" s="340" t="s">
        <v>757</v>
      </c>
      <c r="G33" s="74">
        <v>0</v>
      </c>
      <c r="H33" s="74">
        <v>223.1</v>
      </c>
      <c r="I33" s="74">
        <v>223.03</v>
      </c>
      <c r="J33" s="74">
        <v>0</v>
      </c>
      <c r="K33" s="66">
        <f t="shared" si="0"/>
        <v>99.96862393545496</v>
      </c>
    </row>
    <row r="34" spans="1:11" ht="14.25" customHeight="1">
      <c r="A34" s="340">
        <v>454</v>
      </c>
      <c r="B34" s="340">
        <v>3111</v>
      </c>
      <c r="C34" s="340">
        <v>6356</v>
      </c>
      <c r="D34" s="340">
        <v>476</v>
      </c>
      <c r="E34" s="340">
        <v>98</v>
      </c>
      <c r="F34" s="340" t="s">
        <v>757</v>
      </c>
      <c r="G34" s="74">
        <v>0</v>
      </c>
      <c r="H34" s="74">
        <v>109.2</v>
      </c>
      <c r="I34" s="74">
        <v>109.15</v>
      </c>
      <c r="J34" s="74">
        <v>0</v>
      </c>
      <c r="K34" s="66">
        <f t="shared" si="0"/>
        <v>99.95421245421245</v>
      </c>
    </row>
    <row r="35" spans="1:11" ht="14.25" customHeight="1">
      <c r="A35" s="340">
        <v>454</v>
      </c>
      <c r="B35" s="340">
        <v>3111</v>
      </c>
      <c r="C35" s="340">
        <v>6356</v>
      </c>
      <c r="D35" s="340">
        <v>480</v>
      </c>
      <c r="E35" s="340">
        <v>98</v>
      </c>
      <c r="F35" s="340" t="s">
        <v>757</v>
      </c>
      <c r="G35" s="74">
        <v>0</v>
      </c>
      <c r="H35" s="74">
        <v>47.2</v>
      </c>
      <c r="I35" s="74">
        <v>47.2</v>
      </c>
      <c r="J35" s="74">
        <v>0</v>
      </c>
      <c r="K35" s="66">
        <f t="shared" si="0"/>
        <v>100</v>
      </c>
    </row>
    <row r="36" spans="1:11" ht="14.25" customHeight="1">
      <c r="A36" s="340">
        <v>454</v>
      </c>
      <c r="B36" s="340">
        <v>3111</v>
      </c>
      <c r="C36" s="340">
        <v>6351</v>
      </c>
      <c r="D36" s="340">
        <v>480</v>
      </c>
      <c r="E36" s="340">
        <v>0</v>
      </c>
      <c r="F36" s="392" t="s">
        <v>758</v>
      </c>
      <c r="G36" s="74">
        <v>0</v>
      </c>
      <c r="H36" s="74">
        <v>86</v>
      </c>
      <c r="I36" s="74">
        <v>85.92</v>
      </c>
      <c r="J36" s="74">
        <v>0</v>
      </c>
      <c r="K36" s="66">
        <f t="shared" si="0"/>
        <v>99.90697674418605</v>
      </c>
    </row>
    <row r="37" spans="1:11" ht="14.25" customHeight="1">
      <c r="A37" s="340">
        <v>454</v>
      </c>
      <c r="B37" s="340">
        <v>3111</v>
      </c>
      <c r="C37" s="340">
        <v>6356</v>
      </c>
      <c r="D37" s="340">
        <v>489</v>
      </c>
      <c r="E37" s="340">
        <v>98</v>
      </c>
      <c r="F37" s="340" t="s">
        <v>757</v>
      </c>
      <c r="G37" s="74">
        <v>0</v>
      </c>
      <c r="H37" s="74">
        <v>156.8</v>
      </c>
      <c r="I37" s="74">
        <v>156.71</v>
      </c>
      <c r="J37" s="74">
        <v>0</v>
      </c>
      <c r="K37" s="66">
        <f t="shared" si="0"/>
        <v>99.94260204081633</v>
      </c>
    </row>
    <row r="38" spans="1:11" ht="14.25" customHeight="1">
      <c r="A38" s="340">
        <v>454</v>
      </c>
      <c r="B38" s="340">
        <v>3111</v>
      </c>
      <c r="C38" s="340">
        <v>6356</v>
      </c>
      <c r="D38" s="340">
        <v>2360456</v>
      </c>
      <c r="E38" s="340">
        <v>108100105</v>
      </c>
      <c r="F38" s="340" t="s">
        <v>757</v>
      </c>
      <c r="G38" s="74">
        <v>0</v>
      </c>
      <c r="H38" s="74">
        <v>288.2</v>
      </c>
      <c r="I38" s="74">
        <v>204.04</v>
      </c>
      <c r="J38" s="74">
        <v>0</v>
      </c>
      <c r="K38" s="74">
        <f aca="true" t="shared" si="1" ref="K38:K62">I38/H38%</f>
        <v>70.79805690492714</v>
      </c>
    </row>
    <row r="39" spans="1:11" ht="14.25" customHeight="1">
      <c r="A39" s="340">
        <v>454</v>
      </c>
      <c r="B39" s="340">
        <v>3111</v>
      </c>
      <c r="C39" s="340">
        <v>6356</v>
      </c>
      <c r="D39" s="340">
        <v>2360456</v>
      </c>
      <c r="E39" s="340">
        <v>108517985</v>
      </c>
      <c r="F39" s="340" t="s">
        <v>757</v>
      </c>
      <c r="G39" s="74">
        <v>0</v>
      </c>
      <c r="H39" s="74">
        <v>360.2</v>
      </c>
      <c r="I39" s="74">
        <v>255.05</v>
      </c>
      <c r="J39" s="74">
        <v>0</v>
      </c>
      <c r="K39" s="74">
        <f t="shared" si="1"/>
        <v>70.80788450860634</v>
      </c>
    </row>
    <row r="40" spans="1:11" ht="14.25" customHeight="1">
      <c r="A40" s="340">
        <v>454</v>
      </c>
      <c r="B40" s="340">
        <v>3111</v>
      </c>
      <c r="C40" s="340">
        <v>6356</v>
      </c>
      <c r="D40" s="340">
        <v>2360458</v>
      </c>
      <c r="E40" s="340">
        <v>108100105</v>
      </c>
      <c r="F40" s="340" t="s">
        <v>757</v>
      </c>
      <c r="G40" s="74">
        <v>0</v>
      </c>
      <c r="H40" s="74">
        <v>257</v>
      </c>
      <c r="I40" s="74">
        <v>256.96</v>
      </c>
      <c r="J40" s="74">
        <v>0</v>
      </c>
      <c r="K40" s="74">
        <f t="shared" si="1"/>
        <v>99.98443579766537</v>
      </c>
    </row>
    <row r="41" spans="1:11" ht="14.25" customHeight="1">
      <c r="A41" s="340">
        <v>454</v>
      </c>
      <c r="B41" s="340">
        <v>3111</v>
      </c>
      <c r="C41" s="340">
        <v>6356</v>
      </c>
      <c r="D41" s="340">
        <v>2360458</v>
      </c>
      <c r="E41" s="340">
        <v>108517985</v>
      </c>
      <c r="F41" s="340" t="s">
        <v>757</v>
      </c>
      <c r="G41" s="74">
        <v>0</v>
      </c>
      <c r="H41" s="74">
        <v>321.2</v>
      </c>
      <c r="I41" s="74">
        <v>321.19</v>
      </c>
      <c r="J41" s="74">
        <v>0</v>
      </c>
      <c r="K41" s="74">
        <f t="shared" si="1"/>
        <v>99.99688667496888</v>
      </c>
    </row>
    <row r="42" spans="1:11" ht="14.25" customHeight="1">
      <c r="A42" s="340">
        <v>454</v>
      </c>
      <c r="B42" s="340">
        <v>3111</v>
      </c>
      <c r="C42" s="340">
        <v>6356</v>
      </c>
      <c r="D42" s="340">
        <v>2360462</v>
      </c>
      <c r="E42" s="340">
        <v>108100105</v>
      </c>
      <c r="F42" s="340" t="s">
        <v>757</v>
      </c>
      <c r="G42" s="74">
        <v>0</v>
      </c>
      <c r="H42" s="74">
        <v>286.1</v>
      </c>
      <c r="I42" s="74">
        <v>286.14</v>
      </c>
      <c r="J42" s="74">
        <v>0</v>
      </c>
      <c r="K42" s="74">
        <f t="shared" si="1"/>
        <v>100.01398112548058</v>
      </c>
    </row>
    <row r="43" spans="1:11" ht="14.25" customHeight="1">
      <c r="A43" s="340">
        <v>454</v>
      </c>
      <c r="B43" s="340">
        <v>3111</v>
      </c>
      <c r="C43" s="340">
        <v>6356</v>
      </c>
      <c r="D43" s="340">
        <v>2360462</v>
      </c>
      <c r="E43" s="340">
        <v>108517985</v>
      </c>
      <c r="F43" s="340" t="s">
        <v>757</v>
      </c>
      <c r="G43" s="74">
        <v>0</v>
      </c>
      <c r="H43" s="74">
        <v>357.7</v>
      </c>
      <c r="I43" s="74">
        <v>357.67</v>
      </c>
      <c r="J43" s="74">
        <v>0</v>
      </c>
      <c r="K43" s="74">
        <f t="shared" si="1"/>
        <v>99.99161308358961</v>
      </c>
    </row>
    <row r="44" spans="1:11" ht="14.25" customHeight="1">
      <c r="A44" s="340">
        <v>454</v>
      </c>
      <c r="B44" s="340">
        <v>3111</v>
      </c>
      <c r="C44" s="340">
        <v>6356</v>
      </c>
      <c r="D44" s="340">
        <v>2360469</v>
      </c>
      <c r="E44" s="340">
        <v>108100105</v>
      </c>
      <c r="F44" s="340" t="s">
        <v>757</v>
      </c>
      <c r="G44" s="74">
        <v>0</v>
      </c>
      <c r="H44" s="74">
        <v>150.9</v>
      </c>
      <c r="I44" s="74">
        <v>150.9</v>
      </c>
      <c r="J44" s="74">
        <v>0</v>
      </c>
      <c r="K44" s="74">
        <f t="shared" si="1"/>
        <v>100</v>
      </c>
    </row>
    <row r="45" spans="1:11" ht="14.25" customHeight="1">
      <c r="A45" s="340">
        <v>454</v>
      </c>
      <c r="B45" s="340">
        <v>3111</v>
      </c>
      <c r="C45" s="340">
        <v>6356</v>
      </c>
      <c r="D45" s="340">
        <v>2360469</v>
      </c>
      <c r="E45" s="340">
        <v>108517985</v>
      </c>
      <c r="F45" s="340" t="s">
        <v>757</v>
      </c>
      <c r="G45" s="74">
        <v>0</v>
      </c>
      <c r="H45" s="74">
        <v>188.6</v>
      </c>
      <c r="I45" s="74">
        <v>188.63</v>
      </c>
      <c r="J45" s="74">
        <v>0</v>
      </c>
      <c r="K45" s="74">
        <f t="shared" si="1"/>
        <v>100.01590668080594</v>
      </c>
    </row>
    <row r="46" spans="1:11" ht="14.25" customHeight="1">
      <c r="A46" s="340">
        <v>454</v>
      </c>
      <c r="B46" s="340">
        <v>3111</v>
      </c>
      <c r="C46" s="340">
        <v>6356</v>
      </c>
      <c r="D46" s="340">
        <v>2360495</v>
      </c>
      <c r="E46" s="340">
        <v>108517985</v>
      </c>
      <c r="F46" s="340" t="s">
        <v>757</v>
      </c>
      <c r="G46" s="74">
        <v>0</v>
      </c>
      <c r="H46" s="74">
        <v>89</v>
      </c>
      <c r="I46" s="74">
        <v>15.91</v>
      </c>
      <c r="J46" s="74">
        <v>0</v>
      </c>
      <c r="K46" s="74">
        <f t="shared" si="1"/>
        <v>17.876404494382022</v>
      </c>
    </row>
    <row r="47" spans="1:11" ht="14.25" customHeight="1">
      <c r="A47" s="340">
        <v>454</v>
      </c>
      <c r="B47" s="340">
        <v>3111</v>
      </c>
      <c r="C47" s="340">
        <v>6356</v>
      </c>
      <c r="D47" s="340">
        <v>2360495</v>
      </c>
      <c r="E47" s="340">
        <v>108100105</v>
      </c>
      <c r="F47" s="340" t="s">
        <v>757</v>
      </c>
      <c r="G47" s="74">
        <v>0</v>
      </c>
      <c r="H47" s="74">
        <v>71.2</v>
      </c>
      <c r="I47" s="74">
        <v>12.73</v>
      </c>
      <c r="J47" s="74">
        <v>0</v>
      </c>
      <c r="K47" s="74">
        <f t="shared" si="1"/>
        <v>17.879213483146067</v>
      </c>
    </row>
    <row r="48" spans="1:11" ht="14.25" customHeight="1">
      <c r="A48" s="340">
        <v>454</v>
      </c>
      <c r="B48" s="340">
        <v>3111</v>
      </c>
      <c r="C48" s="340">
        <v>6356</v>
      </c>
      <c r="D48" s="340">
        <v>2360473</v>
      </c>
      <c r="E48" s="340">
        <v>108100105</v>
      </c>
      <c r="F48" s="340" t="s">
        <v>757</v>
      </c>
      <c r="G48" s="74">
        <v>0</v>
      </c>
      <c r="H48" s="74">
        <v>255.5</v>
      </c>
      <c r="I48" s="74">
        <v>255.49</v>
      </c>
      <c r="J48" s="74">
        <v>0</v>
      </c>
      <c r="K48" s="74">
        <f t="shared" si="1"/>
        <v>99.99608610567515</v>
      </c>
    </row>
    <row r="49" spans="1:11" ht="14.25" customHeight="1">
      <c r="A49" s="340">
        <v>454</v>
      </c>
      <c r="B49" s="340">
        <v>3111</v>
      </c>
      <c r="C49" s="340">
        <v>6356</v>
      </c>
      <c r="D49" s="340">
        <v>2360473</v>
      </c>
      <c r="E49" s="340">
        <v>108517985</v>
      </c>
      <c r="F49" s="340" t="s">
        <v>757</v>
      </c>
      <c r="G49" s="74">
        <v>0</v>
      </c>
      <c r="H49" s="74">
        <v>319.4</v>
      </c>
      <c r="I49" s="74">
        <v>319.37</v>
      </c>
      <c r="J49" s="74">
        <v>0</v>
      </c>
      <c r="K49" s="74">
        <f t="shared" si="1"/>
        <v>99.9906073888541</v>
      </c>
    </row>
    <row r="50" spans="1:11" ht="14.25" customHeight="1">
      <c r="A50" s="340">
        <v>454</v>
      </c>
      <c r="B50" s="340">
        <v>3111</v>
      </c>
      <c r="C50" s="340">
        <v>6356</v>
      </c>
      <c r="D50" s="340">
        <v>2360507</v>
      </c>
      <c r="E50" s="340">
        <v>108100105</v>
      </c>
      <c r="F50" s="340" t="s">
        <v>757</v>
      </c>
      <c r="G50" s="74">
        <v>0</v>
      </c>
      <c r="H50" s="74">
        <v>181.8</v>
      </c>
      <c r="I50" s="74">
        <v>178.85</v>
      </c>
      <c r="J50" s="74">
        <v>0</v>
      </c>
      <c r="K50" s="74">
        <f t="shared" si="1"/>
        <v>98.37733773377337</v>
      </c>
    </row>
    <row r="51" spans="1:11" ht="14.25" customHeight="1">
      <c r="A51" s="340">
        <v>454</v>
      </c>
      <c r="B51" s="340">
        <v>3111</v>
      </c>
      <c r="C51" s="340">
        <v>6356</v>
      </c>
      <c r="D51" s="340">
        <v>2360507</v>
      </c>
      <c r="E51" s="340">
        <v>108517985</v>
      </c>
      <c r="F51" s="340" t="s">
        <v>757</v>
      </c>
      <c r="G51" s="74">
        <v>0</v>
      </c>
      <c r="H51" s="74">
        <v>227.3</v>
      </c>
      <c r="I51" s="74">
        <v>223.56</v>
      </c>
      <c r="J51" s="74">
        <v>0</v>
      </c>
      <c r="K51" s="74">
        <f t="shared" si="1"/>
        <v>98.3545974483062</v>
      </c>
    </row>
    <row r="52" spans="1:11" ht="14.25" customHeight="1">
      <c r="A52" s="340">
        <v>454</v>
      </c>
      <c r="B52" s="340">
        <v>3111</v>
      </c>
      <c r="C52" s="340">
        <v>6356</v>
      </c>
      <c r="D52" s="340">
        <v>2540950</v>
      </c>
      <c r="E52" s="340">
        <v>108100105</v>
      </c>
      <c r="F52" s="340" t="s">
        <v>757</v>
      </c>
      <c r="G52" s="74">
        <v>0</v>
      </c>
      <c r="H52" s="74">
        <v>720.7</v>
      </c>
      <c r="I52" s="74">
        <v>411.69</v>
      </c>
      <c r="J52" s="74">
        <v>0</v>
      </c>
      <c r="K52" s="74">
        <f t="shared" si="1"/>
        <v>57.12362980435687</v>
      </c>
    </row>
    <row r="53" spans="1:11" ht="14.25" customHeight="1">
      <c r="A53" s="340">
        <v>454</v>
      </c>
      <c r="B53" s="340">
        <v>3111</v>
      </c>
      <c r="C53" s="340">
        <v>6356</v>
      </c>
      <c r="D53" s="340">
        <v>2540950</v>
      </c>
      <c r="E53" s="340">
        <v>108517985</v>
      </c>
      <c r="F53" s="340" t="s">
        <v>757</v>
      </c>
      <c r="G53" s="74">
        <v>0</v>
      </c>
      <c r="H53" s="74">
        <v>900.8</v>
      </c>
      <c r="I53" s="74">
        <v>514.61</v>
      </c>
      <c r="J53" s="74">
        <v>0</v>
      </c>
      <c r="K53" s="74">
        <f t="shared" si="1"/>
        <v>57.128108348135</v>
      </c>
    </row>
    <row r="54" spans="1:11" ht="14.25" customHeight="1">
      <c r="A54" s="340">
        <v>454</v>
      </c>
      <c r="B54" s="340">
        <v>3111</v>
      </c>
      <c r="C54" s="340">
        <v>6356</v>
      </c>
      <c r="D54" s="340">
        <v>2540974</v>
      </c>
      <c r="E54" s="340">
        <v>108100105</v>
      </c>
      <c r="F54" s="340" t="s">
        <v>757</v>
      </c>
      <c r="G54" s="74">
        <v>0</v>
      </c>
      <c r="H54" s="74">
        <v>432.8</v>
      </c>
      <c r="I54" s="74">
        <v>148.08</v>
      </c>
      <c r="J54" s="74">
        <v>0</v>
      </c>
      <c r="K54" s="74">
        <f t="shared" si="1"/>
        <v>34.21441774491682</v>
      </c>
    </row>
    <row r="55" spans="1:11" ht="14.25" customHeight="1">
      <c r="A55" s="340">
        <v>454</v>
      </c>
      <c r="B55" s="340">
        <v>3111</v>
      </c>
      <c r="C55" s="340">
        <v>6356</v>
      </c>
      <c r="D55" s="340">
        <v>2540974</v>
      </c>
      <c r="E55" s="340">
        <v>108517985</v>
      </c>
      <c r="F55" s="340" t="s">
        <v>757</v>
      </c>
      <c r="G55" s="74">
        <v>0</v>
      </c>
      <c r="H55" s="74">
        <v>541</v>
      </c>
      <c r="I55" s="74">
        <v>185.1</v>
      </c>
      <c r="J55" s="74">
        <v>0</v>
      </c>
      <c r="K55" s="74">
        <f t="shared" si="1"/>
        <v>34.214417744916815</v>
      </c>
    </row>
    <row r="56" spans="1:11" ht="14.25" customHeight="1">
      <c r="A56" s="340">
        <v>454</v>
      </c>
      <c r="B56" s="340">
        <v>3111</v>
      </c>
      <c r="C56" s="340">
        <v>6356</v>
      </c>
      <c r="D56" s="340">
        <v>2540975</v>
      </c>
      <c r="E56" s="340">
        <v>108100105</v>
      </c>
      <c r="F56" s="340" t="s">
        <v>757</v>
      </c>
      <c r="G56" s="74">
        <v>0</v>
      </c>
      <c r="H56" s="74">
        <v>203</v>
      </c>
      <c r="I56" s="74">
        <v>203.07</v>
      </c>
      <c r="J56" s="74">
        <v>0</v>
      </c>
      <c r="K56" s="74">
        <f t="shared" si="1"/>
        <v>100.0344827586207</v>
      </c>
    </row>
    <row r="57" spans="1:11" ht="14.25" customHeight="1">
      <c r="A57" s="340">
        <v>454</v>
      </c>
      <c r="B57" s="340">
        <v>3111</v>
      </c>
      <c r="C57" s="340">
        <v>6356</v>
      </c>
      <c r="D57" s="340">
        <v>2540975</v>
      </c>
      <c r="E57" s="340">
        <v>108517985</v>
      </c>
      <c r="F57" s="340" t="s">
        <v>757</v>
      </c>
      <c r="G57" s="74">
        <v>0</v>
      </c>
      <c r="H57" s="74">
        <v>253.9</v>
      </c>
      <c r="I57" s="74">
        <v>253.84</v>
      </c>
      <c r="J57" s="74">
        <v>0</v>
      </c>
      <c r="K57" s="74">
        <f t="shared" si="1"/>
        <v>99.97636864907443</v>
      </c>
    </row>
    <row r="58" spans="1:11" ht="14.25" customHeight="1">
      <c r="A58" s="340">
        <v>454</v>
      </c>
      <c r="B58" s="340">
        <v>3111</v>
      </c>
      <c r="C58" s="340">
        <v>6356</v>
      </c>
      <c r="D58" s="340">
        <v>2541004</v>
      </c>
      <c r="E58" s="340">
        <v>108100105</v>
      </c>
      <c r="F58" s="340" t="s">
        <v>757</v>
      </c>
      <c r="G58" s="74">
        <v>0</v>
      </c>
      <c r="H58" s="74">
        <v>604</v>
      </c>
      <c r="I58" s="74">
        <v>262.8</v>
      </c>
      <c r="J58" s="74">
        <v>0</v>
      </c>
      <c r="K58" s="74">
        <f t="shared" si="1"/>
        <v>43.50993377483444</v>
      </c>
    </row>
    <row r="59" spans="1:11" ht="14.25" customHeight="1">
      <c r="A59" s="340">
        <v>454</v>
      </c>
      <c r="B59" s="340">
        <v>3111</v>
      </c>
      <c r="C59" s="340">
        <v>6356</v>
      </c>
      <c r="D59" s="340">
        <v>2541004</v>
      </c>
      <c r="E59" s="340">
        <v>108517985</v>
      </c>
      <c r="F59" s="340" t="s">
        <v>757</v>
      </c>
      <c r="G59" s="74">
        <v>0</v>
      </c>
      <c r="H59" s="74">
        <v>755</v>
      </c>
      <c r="I59" s="74">
        <v>328.5</v>
      </c>
      <c r="J59" s="74">
        <v>0</v>
      </c>
      <c r="K59" s="74">
        <f t="shared" si="1"/>
        <v>43.50993377483444</v>
      </c>
    </row>
    <row r="60" spans="1:11" ht="14.25" customHeight="1">
      <c r="A60" s="340">
        <v>454</v>
      </c>
      <c r="B60" s="340">
        <v>3111</v>
      </c>
      <c r="C60" s="340">
        <v>6356</v>
      </c>
      <c r="D60" s="340">
        <v>2541018</v>
      </c>
      <c r="E60" s="340">
        <v>108100105</v>
      </c>
      <c r="F60" s="340" t="s">
        <v>757</v>
      </c>
      <c r="G60" s="74">
        <v>0</v>
      </c>
      <c r="H60" s="74">
        <v>579.9</v>
      </c>
      <c r="I60" s="74">
        <v>276.53</v>
      </c>
      <c r="J60" s="74">
        <v>0</v>
      </c>
      <c r="K60" s="74">
        <f t="shared" si="1"/>
        <v>47.685807897913435</v>
      </c>
    </row>
    <row r="61" spans="1:11" ht="14.25" customHeight="1" thickBot="1">
      <c r="A61" s="590">
        <v>454</v>
      </c>
      <c r="B61" s="590">
        <v>3111</v>
      </c>
      <c r="C61" s="590">
        <v>6356</v>
      </c>
      <c r="D61" s="590">
        <v>2541018</v>
      </c>
      <c r="E61" s="590">
        <v>108517985</v>
      </c>
      <c r="F61" s="340" t="s">
        <v>757</v>
      </c>
      <c r="G61" s="295">
        <v>0</v>
      </c>
      <c r="H61" s="295">
        <v>724.8</v>
      </c>
      <c r="I61" s="295">
        <v>345.66</v>
      </c>
      <c r="J61" s="295">
        <v>0</v>
      </c>
      <c r="K61" s="295">
        <f t="shared" si="1"/>
        <v>47.690397350993386</v>
      </c>
    </row>
    <row r="62" spans="1:11" ht="13.5" thickBot="1">
      <c r="A62" s="9" t="s">
        <v>283</v>
      </c>
      <c r="B62" s="10"/>
      <c r="C62" s="10"/>
      <c r="D62" s="10"/>
      <c r="E62" s="10"/>
      <c r="F62" s="14"/>
      <c r="G62" s="63">
        <v>0</v>
      </c>
      <c r="H62" s="63">
        <f>SUM(H3:H61)</f>
        <v>23819.300000000007</v>
      </c>
      <c r="I62" s="63">
        <f>SUM(I3:I61)</f>
        <v>15010.81</v>
      </c>
      <c r="J62" s="239">
        <v>0</v>
      </c>
      <c r="K62" s="240">
        <f t="shared" si="1"/>
        <v>63.01952618254943</v>
      </c>
    </row>
    <row r="63" spans="1:11" ht="12.75">
      <c r="A63" s="13"/>
      <c r="B63" s="15"/>
      <c r="C63" s="15"/>
      <c r="D63" s="15"/>
      <c r="E63" s="15"/>
      <c r="F63" s="15"/>
      <c r="G63" s="65"/>
      <c r="H63" s="65"/>
      <c r="I63" s="65"/>
      <c r="J63" s="268"/>
      <c r="K63" s="268"/>
    </row>
    <row r="64" spans="1:11" ht="12.75">
      <c r="A64" s="342" t="s">
        <v>653</v>
      </c>
      <c r="B64" s="23"/>
      <c r="C64" s="23"/>
      <c r="D64" s="23"/>
      <c r="E64" s="23"/>
      <c r="F64" s="23"/>
      <c r="G64" s="65"/>
      <c r="H64" s="65"/>
      <c r="I64" s="65"/>
      <c r="J64" s="338"/>
      <c r="K64" s="338"/>
    </row>
    <row r="65" spans="1:11" ht="106.5" customHeight="1">
      <c r="A65" s="762" t="s">
        <v>1046</v>
      </c>
      <c r="B65" s="745"/>
      <c r="C65" s="745"/>
      <c r="D65" s="745"/>
      <c r="E65" s="745"/>
      <c r="F65" s="745"/>
      <c r="G65" s="745"/>
      <c r="H65" s="735"/>
      <c r="I65" s="735"/>
      <c r="J65" s="735"/>
      <c r="K65" s="735"/>
    </row>
    <row r="66" spans="1:11" ht="12.75" customHeight="1">
      <c r="A66" s="30"/>
      <c r="B66" s="21"/>
      <c r="C66" s="21"/>
      <c r="D66" s="21"/>
      <c r="E66" s="21"/>
      <c r="F66" s="21"/>
      <c r="G66" s="21"/>
      <c r="H66" s="21"/>
      <c r="I66" s="21"/>
      <c r="J66" s="21"/>
      <c r="K66" s="21"/>
    </row>
    <row r="67" spans="1:11" ht="12.75">
      <c r="A67" s="21"/>
      <c r="B67" s="21"/>
      <c r="C67" s="21"/>
      <c r="D67" s="21"/>
      <c r="E67" s="21"/>
      <c r="F67" s="21"/>
      <c r="G67" s="21"/>
      <c r="H67" s="21"/>
      <c r="I67" s="21"/>
      <c r="J67" s="21"/>
      <c r="K67" s="21"/>
    </row>
    <row r="68" spans="1:11" ht="12.75">
      <c r="A68" s="21"/>
      <c r="B68" s="21"/>
      <c r="C68" s="21"/>
      <c r="D68" s="21"/>
      <c r="E68" s="21"/>
      <c r="F68" s="21"/>
      <c r="G68" s="21"/>
      <c r="H68" s="21"/>
      <c r="I68" s="21"/>
      <c r="J68" s="21"/>
      <c r="K68" s="21"/>
    </row>
    <row r="85" ht="12.75">
      <c r="J85" s="21"/>
    </row>
  </sheetData>
  <sheetProtection/>
  <mergeCells count="1">
    <mergeCell ref="A65:K65"/>
  </mergeCells>
  <printOptions/>
  <pageMargins left="0.7086614173228347" right="0.7086614173228347" top="0.7874015748031497" bottom="0.7874015748031497" header="0.31496062992125984" footer="0.31496062992125984"/>
  <pageSetup horizontalDpi="600" verticalDpi="600" orientation="landscape" paperSize="9" scale="98" r:id="rId1"/>
  <headerFooter>
    <oddFooter>&amp;LTrans. zříz.přís.org.- investiční výdaje&amp;R&amp;P</oddFooter>
  </headerFooter>
</worksheet>
</file>

<file path=xl/worksheets/sheet5.xml><?xml version="1.0" encoding="utf-8"?>
<worksheet xmlns="http://schemas.openxmlformats.org/spreadsheetml/2006/main" xmlns:r="http://schemas.openxmlformats.org/officeDocument/2006/relationships">
  <dimension ref="A1:H34"/>
  <sheetViews>
    <sheetView workbookViewId="0" topLeftCell="A10">
      <selection activeCell="I31" sqref="I31"/>
    </sheetView>
  </sheetViews>
  <sheetFormatPr defaultColWidth="9.00390625" defaultRowHeight="12.75"/>
  <cols>
    <col min="1" max="1" width="31.50390625" style="0" customWidth="1"/>
    <col min="2" max="2" width="25.50390625" style="0" customWidth="1"/>
    <col min="3" max="3" width="23.125" style="0" customWidth="1"/>
    <col min="4" max="4" width="27.00390625" style="0" customWidth="1"/>
    <col min="5" max="6" width="8.125" style="0" customWidth="1"/>
  </cols>
  <sheetData>
    <row r="1" spans="1:6" ht="15">
      <c r="A1" s="82" t="s">
        <v>750</v>
      </c>
      <c r="B1" s="82"/>
      <c r="C1" s="82"/>
      <c r="D1" s="82"/>
      <c r="E1" s="82"/>
      <c r="F1" s="82"/>
    </row>
    <row r="2" spans="1:6" ht="15.75" thickBot="1">
      <c r="A2" s="84"/>
      <c r="B2" s="84"/>
      <c r="C2" s="82"/>
      <c r="D2" s="82"/>
      <c r="E2" s="84"/>
      <c r="F2" s="84"/>
    </row>
    <row r="3" spans="1:8" ht="15.75" thickBot="1">
      <c r="A3" s="84"/>
      <c r="B3" s="19" t="s">
        <v>247</v>
      </c>
      <c r="C3" s="19" t="s">
        <v>248</v>
      </c>
      <c r="D3" s="19" t="s">
        <v>249</v>
      </c>
      <c r="E3" s="206" t="s">
        <v>250</v>
      </c>
      <c r="F3" s="206" t="s">
        <v>251</v>
      </c>
      <c r="H3" s="21"/>
    </row>
    <row r="4" spans="1:8" ht="12.75">
      <c r="A4" s="178" t="s">
        <v>5</v>
      </c>
      <c r="B4" s="249">
        <f>'Přijaté transfery'!C28</f>
        <v>353292.1</v>
      </c>
      <c r="C4" s="179">
        <f>'Přijaté transfery'!D28</f>
        <v>533434.2</v>
      </c>
      <c r="D4" s="179">
        <f>'Přijaté transfery'!E28</f>
        <v>478419.87</v>
      </c>
      <c r="E4" s="179">
        <f>D4/B4%</f>
        <v>135.4176529845983</v>
      </c>
      <c r="F4" s="179">
        <f>D4/C4%</f>
        <v>89.68676361583115</v>
      </c>
      <c r="H4" s="21"/>
    </row>
    <row r="5" spans="1:8" ht="12.75">
      <c r="A5" s="180"/>
      <c r="B5" s="250"/>
      <c r="C5" s="181"/>
      <c r="D5" s="181"/>
      <c r="E5" s="181"/>
      <c r="F5" s="181"/>
      <c r="H5" s="21"/>
    </row>
    <row r="6" spans="1:6" s="21" customFormat="1" ht="12.75">
      <c r="A6" s="257" t="s">
        <v>6</v>
      </c>
      <c r="B6" s="250">
        <f>'Daňové příjmy'!C90</f>
        <v>52290</v>
      </c>
      <c r="C6" s="250">
        <f>'Daňové příjmy'!D90</f>
        <v>52290</v>
      </c>
      <c r="D6" s="250">
        <f>'Daňové příjmy'!E90</f>
        <v>60346.50999999999</v>
      </c>
      <c r="E6" s="181">
        <f>D6/B6%</f>
        <v>115.4073627844712</v>
      </c>
      <c r="F6" s="181">
        <f>D6/C6%</f>
        <v>115.4073627844712</v>
      </c>
    </row>
    <row r="7" spans="1:6" s="21" customFormat="1" ht="12.75">
      <c r="A7" s="256"/>
      <c r="B7" s="250"/>
      <c r="C7" s="181"/>
      <c r="D7" s="181"/>
      <c r="E7" s="181"/>
      <c r="F7" s="181"/>
    </row>
    <row r="8" spans="1:7" s="21" customFormat="1" ht="12.75">
      <c r="A8" s="257" t="s">
        <v>7</v>
      </c>
      <c r="B8" s="250">
        <f>'Nedaňové příjmy'!D84</f>
        <v>3280</v>
      </c>
      <c r="C8" s="181">
        <f>'Nedaňové příjmy'!E84</f>
        <v>5991.5</v>
      </c>
      <c r="D8" s="181">
        <f>'Nedaňové příjmy'!F84</f>
        <v>8957.699999999999</v>
      </c>
      <c r="E8" s="181">
        <f>D8/B8%</f>
        <v>273.1006097560975</v>
      </c>
      <c r="F8" s="181">
        <f>D8/C8%</f>
        <v>149.50680130184426</v>
      </c>
      <c r="G8" s="294"/>
    </row>
    <row r="9" spans="1:6" s="21" customFormat="1" ht="12.75">
      <c r="A9" s="258"/>
      <c r="B9" s="250"/>
      <c r="C9" s="181"/>
      <c r="D9" s="181"/>
      <c r="E9" s="181"/>
      <c r="F9" s="181"/>
    </row>
    <row r="10" spans="1:6" s="21" customFormat="1" ht="12.75">
      <c r="A10" s="258" t="s">
        <v>8</v>
      </c>
      <c r="B10" s="250">
        <f>'Investiční příjmy'!D8</f>
        <v>0</v>
      </c>
      <c r="C10" s="181">
        <f>'Investiční příjmy'!E8</f>
        <v>0</v>
      </c>
      <c r="D10" s="181">
        <f>'Investiční příjmy'!F8</f>
        <v>0</v>
      </c>
      <c r="E10" s="181">
        <v>0</v>
      </c>
      <c r="F10" s="181">
        <v>0</v>
      </c>
    </row>
    <row r="11" spans="1:6" s="21" customFormat="1" ht="13.5" thickBot="1">
      <c r="A11" s="264"/>
      <c r="B11" s="254"/>
      <c r="C11" s="182"/>
      <c r="D11" s="182"/>
      <c r="E11" s="182"/>
      <c r="F11" s="182"/>
    </row>
    <row r="12" spans="1:6" s="21" customFormat="1" ht="19.5" customHeight="1" thickBot="1">
      <c r="A12" s="259" t="s">
        <v>9</v>
      </c>
      <c r="B12" s="252">
        <f>B4+B6+B8+B10</f>
        <v>408862.1</v>
      </c>
      <c r="C12" s="183">
        <f>C4+C6+C8+C10</f>
        <v>591715.7</v>
      </c>
      <c r="D12" s="183">
        <f>D4+D6+D8+D10</f>
        <v>547724.08</v>
      </c>
      <c r="E12" s="183">
        <f>D12/B12%</f>
        <v>133.96303545865464</v>
      </c>
      <c r="F12" s="183">
        <f>D12/C12%</f>
        <v>92.56541274804776</v>
      </c>
    </row>
    <row r="13" spans="1:6" s="21" customFormat="1" ht="15">
      <c r="A13" s="265"/>
      <c r="B13" s="249"/>
      <c r="C13" s="179"/>
      <c r="D13" s="306"/>
      <c r="E13" s="310"/>
      <c r="F13" s="308"/>
    </row>
    <row r="14" spans="1:6" s="21" customFormat="1" ht="12.75">
      <c r="A14" s="266" t="s">
        <v>10</v>
      </c>
      <c r="B14" s="250">
        <f>'Příjmy podle tříd'!B40</f>
        <v>0</v>
      </c>
      <c r="C14" s="250">
        <f>'Příjmy podle tříd'!C40</f>
        <v>136200.9</v>
      </c>
      <c r="D14" s="250">
        <f>'Příjmy podle tříd'!D40</f>
        <v>-1128.94</v>
      </c>
      <c r="E14" s="250">
        <v>0</v>
      </c>
      <c r="F14" s="478">
        <v>0</v>
      </c>
    </row>
    <row r="15" spans="1:6" s="21" customFormat="1" ht="15.75" thickBot="1">
      <c r="A15" s="264"/>
      <c r="B15" s="254"/>
      <c r="C15" s="182"/>
      <c r="D15" s="307"/>
      <c r="E15" s="311"/>
      <c r="F15" s="309"/>
    </row>
    <row r="16" spans="1:6" s="21" customFormat="1" ht="17.25" customHeight="1" thickBot="1">
      <c r="A16" s="263" t="s">
        <v>11</v>
      </c>
      <c r="B16" s="583">
        <f>B12+B14+B15</f>
        <v>408862.1</v>
      </c>
      <c r="C16" s="584">
        <f>C12+C14+C15</f>
        <v>727916.6</v>
      </c>
      <c r="D16" s="584">
        <f>D12+D14+D15</f>
        <v>546595.14</v>
      </c>
      <c r="E16" s="183">
        <f>D16/B16%</f>
        <v>133.6869179119317</v>
      </c>
      <c r="F16" s="183">
        <f>D16/C16%</f>
        <v>75.09035238377584</v>
      </c>
    </row>
    <row r="17" spans="1:6" s="21" customFormat="1" ht="12.75">
      <c r="A17" s="53"/>
      <c r="B17" s="184"/>
      <c r="C17" s="184"/>
      <c r="D17" s="184"/>
      <c r="E17" s="184"/>
      <c r="F17" s="184"/>
    </row>
    <row r="18" spans="1:6" s="21" customFormat="1" ht="13.5" thickBot="1">
      <c r="A18" s="53"/>
      <c r="B18" s="184"/>
      <c r="C18" s="184"/>
      <c r="D18" s="184"/>
      <c r="E18" s="184"/>
      <c r="F18" s="184"/>
    </row>
    <row r="19" spans="1:6" s="21" customFormat="1" ht="12.75">
      <c r="A19" s="255" t="s">
        <v>12</v>
      </c>
      <c r="B19" s="249">
        <f>'Neinvestiční výdaje celkem'!C60</f>
        <v>378372.2</v>
      </c>
      <c r="C19" s="179">
        <f>'Neinvestiční výdaje celkem'!D60</f>
        <v>506808.9</v>
      </c>
      <c r="D19" s="179">
        <f>'Neinvestiční výdaje celkem'!E60</f>
        <v>441910.1800000001</v>
      </c>
      <c r="E19" s="179">
        <f>D19/B19%</f>
        <v>116.79245462536626</v>
      </c>
      <c r="F19" s="179">
        <f>D19/C19%</f>
        <v>87.19463687397757</v>
      </c>
    </row>
    <row r="20" spans="1:6" s="21" customFormat="1" ht="12.75">
      <c r="A20" s="256"/>
      <c r="B20" s="250"/>
      <c r="C20" s="181"/>
      <c r="D20" s="181"/>
      <c r="E20" s="181"/>
      <c r="F20" s="181"/>
    </row>
    <row r="21" spans="1:6" s="21" customFormat="1" ht="12.75">
      <c r="A21" s="257" t="s">
        <v>150</v>
      </c>
      <c r="B21" s="250">
        <f>'Investiční výdaje celkem'!C14</f>
        <v>30489.9</v>
      </c>
      <c r="C21" s="181">
        <f>'Investiční výdaje celkem'!D14</f>
        <v>221107.70000000004</v>
      </c>
      <c r="D21" s="181">
        <f>'Investiční výdaje celkem'!E14</f>
        <v>104684.95999999999</v>
      </c>
      <c r="E21" s="181">
        <f>D21/B21%</f>
        <v>343.34307426393656</v>
      </c>
      <c r="F21" s="181">
        <f>D21/C21%</f>
        <v>47.34568719225969</v>
      </c>
    </row>
    <row r="22" spans="1:6" s="21" customFormat="1" ht="13.5" thickBot="1">
      <c r="A22" s="258"/>
      <c r="B22" s="251"/>
      <c r="C22" s="185"/>
      <c r="D22" s="185"/>
      <c r="E22" s="185"/>
      <c r="F22" s="185"/>
    </row>
    <row r="23" spans="1:6" s="21" customFormat="1" ht="18" customHeight="1" thickBot="1">
      <c r="A23" s="259" t="s">
        <v>123</v>
      </c>
      <c r="B23" s="252">
        <f>B19+B21</f>
        <v>408862.10000000003</v>
      </c>
      <c r="C23" s="183">
        <f>C19+C21</f>
        <v>727916.6000000001</v>
      </c>
      <c r="D23" s="183">
        <f>D19+D21</f>
        <v>546595.1400000001</v>
      </c>
      <c r="E23" s="183">
        <f>D23/B23%</f>
        <v>133.6869179119317</v>
      </c>
      <c r="F23" s="183">
        <f>D23/C23%</f>
        <v>75.09035238377584</v>
      </c>
    </row>
    <row r="24" spans="1:6" s="21" customFormat="1" ht="15">
      <c r="A24" s="260"/>
      <c r="B24" s="253"/>
      <c r="C24" s="186"/>
      <c r="D24" s="312"/>
      <c r="E24" s="310"/>
      <c r="F24" s="310"/>
    </row>
    <row r="25" spans="1:6" s="21" customFormat="1" ht="12.75">
      <c r="A25" s="261" t="s">
        <v>10</v>
      </c>
      <c r="B25" s="250">
        <f>'Výdaje dle kapitol'!D178</f>
        <v>0</v>
      </c>
      <c r="C25" s="250">
        <f>'Výdaje dle kapitol'!E178</f>
        <v>0</v>
      </c>
      <c r="D25" s="479">
        <f>'Výdaje dle kapitol'!F178</f>
        <v>0</v>
      </c>
      <c r="E25" s="250">
        <v>0</v>
      </c>
      <c r="F25" s="250">
        <v>0</v>
      </c>
    </row>
    <row r="26" spans="1:6" s="21" customFormat="1" ht="15.75" thickBot="1">
      <c r="A26" s="262"/>
      <c r="B26" s="254"/>
      <c r="C26" s="182"/>
      <c r="D26" s="307"/>
      <c r="E26" s="311"/>
      <c r="F26" s="311"/>
    </row>
    <row r="27" spans="1:6" s="21" customFormat="1" ht="18.75" customHeight="1" thickBot="1">
      <c r="A27" s="263" t="s">
        <v>151</v>
      </c>
      <c r="B27" s="583">
        <f>B23+B25</f>
        <v>408862.10000000003</v>
      </c>
      <c r="C27" s="584">
        <f>C23+C25</f>
        <v>727916.6000000001</v>
      </c>
      <c r="D27" s="584">
        <f>D23+D25</f>
        <v>546595.1400000001</v>
      </c>
      <c r="E27" s="183">
        <f>D27/B27%</f>
        <v>133.6869179119317</v>
      </c>
      <c r="F27" s="183">
        <f>D27/C27%</f>
        <v>75.09035238377584</v>
      </c>
    </row>
    <row r="28" spans="1:5" ht="15">
      <c r="A28" s="480"/>
      <c r="B28" s="21"/>
      <c r="C28" s="21"/>
      <c r="D28" s="21"/>
      <c r="E28" s="21"/>
    </row>
    <row r="29" spans="1:7" ht="15">
      <c r="A29" s="316" t="s">
        <v>762</v>
      </c>
      <c r="B29" s="316"/>
      <c r="C29" s="316"/>
      <c r="D29" s="21"/>
      <c r="E29" s="21"/>
      <c r="F29" s="21"/>
      <c r="G29" s="21"/>
    </row>
    <row r="30" spans="1:7" ht="15">
      <c r="A30" s="316"/>
      <c r="B30" s="316"/>
      <c r="C30" s="316"/>
      <c r="D30" s="21"/>
      <c r="E30" s="21"/>
      <c r="G30" t="s">
        <v>186</v>
      </c>
    </row>
    <row r="31" spans="1:6" ht="12.75">
      <c r="A31" s="21"/>
      <c r="B31" s="581"/>
      <c r="C31" s="581"/>
      <c r="D31" s="681"/>
      <c r="E31" s="21"/>
      <c r="F31" s="21"/>
    </row>
    <row r="32" spans="2:5" ht="12.75">
      <c r="B32" s="21"/>
      <c r="C32" s="21"/>
      <c r="D32" s="98"/>
      <c r="E32" s="21"/>
    </row>
    <row r="34" ht="12.75">
      <c r="C34" s="581"/>
    </row>
  </sheetData>
  <sheetProtection/>
  <printOptions/>
  <pageMargins left="0.7874015748031497" right="0.7874015748031497" top="0.5905511811023623" bottom="0.7874015748031497" header="0.5118110236220472" footer="0.5118110236220472"/>
  <pageSetup firstPageNumber="11" useFirstPageNumber="1" horizontalDpi="600" verticalDpi="600" orientation="landscape" paperSize="9" r:id="rId1"/>
  <headerFooter alignWithMargins="0">
    <oddFooter>&amp;L&amp;A&amp;R&amp;P</oddFooter>
  </headerFooter>
  <ignoredErrors>
    <ignoredError sqref="E16" formula="1"/>
  </ignoredErrors>
</worksheet>
</file>

<file path=xl/worksheets/sheet50.xml><?xml version="1.0" encoding="utf-8"?>
<worksheet xmlns="http://schemas.openxmlformats.org/spreadsheetml/2006/main" xmlns:r="http://schemas.openxmlformats.org/officeDocument/2006/relationships">
  <dimension ref="A1:M11"/>
  <sheetViews>
    <sheetView zoomScalePageLayoutView="0" workbookViewId="0" topLeftCell="A1">
      <selection activeCell="A8" sqref="A8:K8"/>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9.125" style="0" customWidth="1"/>
    <col min="6" max="6" width="29.375" style="0" customWidth="1"/>
    <col min="7" max="7" width="11.875" style="0" customWidth="1"/>
    <col min="8" max="8" width="12.50390625" style="0" customWidth="1"/>
    <col min="9" max="9" width="18.625" style="0" customWidth="1"/>
  </cols>
  <sheetData>
    <row r="1" ht="13.5" thickBot="1">
      <c r="A1" s="1" t="s">
        <v>94</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4.25" customHeight="1">
      <c r="A3" s="378">
        <v>910</v>
      </c>
      <c r="B3" s="317">
        <v>6171</v>
      </c>
      <c r="C3" s="317">
        <v>6111</v>
      </c>
      <c r="D3" s="317">
        <v>10</v>
      </c>
      <c r="E3" s="317">
        <v>0</v>
      </c>
      <c r="F3" s="320" t="s">
        <v>213</v>
      </c>
      <c r="G3" s="61">
        <v>1200</v>
      </c>
      <c r="H3" s="61">
        <v>0</v>
      </c>
      <c r="I3" s="61">
        <v>0</v>
      </c>
      <c r="J3" s="247">
        <f>I3/G3%</f>
        <v>0</v>
      </c>
      <c r="K3" s="247">
        <v>0</v>
      </c>
    </row>
    <row r="4" spans="1:13" ht="13.5" thickBot="1">
      <c r="A4" s="6">
        <v>910</v>
      </c>
      <c r="B4" s="6">
        <v>6171</v>
      </c>
      <c r="C4" s="6">
        <v>6125</v>
      </c>
      <c r="D4" s="6">
        <v>10</v>
      </c>
      <c r="E4" s="6">
        <v>0</v>
      </c>
      <c r="F4" s="6" t="s">
        <v>315</v>
      </c>
      <c r="G4" s="61">
        <v>800</v>
      </c>
      <c r="H4" s="61">
        <v>786.7</v>
      </c>
      <c r="I4" s="61">
        <v>752.12</v>
      </c>
      <c r="J4" s="247">
        <f>I4/G4%</f>
        <v>94.015</v>
      </c>
      <c r="K4" s="247">
        <f>I4/H4%</f>
        <v>95.60442354137535</v>
      </c>
      <c r="M4" s="21"/>
    </row>
    <row r="5" spans="1:11" ht="13.5" thickBot="1">
      <c r="A5" s="9" t="s">
        <v>283</v>
      </c>
      <c r="B5" s="10"/>
      <c r="C5" s="10"/>
      <c r="D5" s="10"/>
      <c r="E5" s="10"/>
      <c r="F5" s="14"/>
      <c r="G5" s="63">
        <f>SUM(G3:G4)</f>
        <v>2000</v>
      </c>
      <c r="H5" s="63">
        <f>SUM(H3:H4)</f>
        <v>786.7</v>
      </c>
      <c r="I5" s="63">
        <f>SUM(I3:I4)</f>
        <v>752.12</v>
      </c>
      <c r="J5" s="242">
        <f>I5/G5%</f>
        <v>37.606</v>
      </c>
      <c r="K5" s="248">
        <f>I5/H5%</f>
        <v>95.60442354137535</v>
      </c>
    </row>
    <row r="6" spans="1:11" ht="12.75">
      <c r="A6" s="13"/>
      <c r="B6" s="15"/>
      <c r="C6" s="15"/>
      <c r="D6" s="15"/>
      <c r="E6" s="15"/>
      <c r="F6" s="15"/>
      <c r="G6" s="65"/>
      <c r="H6" s="65"/>
      <c r="I6" s="65"/>
      <c r="J6" s="268"/>
      <c r="K6" s="268"/>
    </row>
    <row r="7" spans="1:11" ht="12.75">
      <c r="A7" s="342" t="s">
        <v>422</v>
      </c>
      <c r="B7" s="23"/>
      <c r="C7" s="23"/>
      <c r="D7" s="23"/>
      <c r="E7" s="23"/>
      <c r="F7" s="23"/>
      <c r="G7" s="65"/>
      <c r="H7" s="65"/>
      <c r="I7" s="65"/>
      <c r="J7" s="338"/>
      <c r="K7" s="338"/>
    </row>
    <row r="8" spans="1:11" ht="21" customHeight="1">
      <c r="A8" s="744" t="s">
        <v>769</v>
      </c>
      <c r="B8" s="744"/>
      <c r="C8" s="744"/>
      <c r="D8" s="744"/>
      <c r="E8" s="744"/>
      <c r="F8" s="744"/>
      <c r="G8" s="744"/>
      <c r="H8" s="744"/>
      <c r="I8" s="744"/>
      <c r="J8" s="744"/>
      <c r="K8" s="744"/>
    </row>
    <row r="9" spans="1:11" ht="12.75">
      <c r="A9" s="43"/>
      <c r="B9" s="23"/>
      <c r="C9" s="23"/>
      <c r="D9" s="23"/>
      <c r="E9" s="23"/>
      <c r="F9" s="23"/>
      <c r="G9" s="65"/>
      <c r="H9" s="65"/>
      <c r="I9" s="65"/>
      <c r="J9" s="21"/>
      <c r="K9" s="21"/>
    </row>
    <row r="10" spans="1:11" ht="12.75">
      <c r="A10" s="43"/>
      <c r="B10" s="23"/>
      <c r="C10" s="23"/>
      <c r="D10" s="23"/>
      <c r="E10" s="23"/>
      <c r="F10" s="23"/>
      <c r="G10" s="65"/>
      <c r="H10" s="65"/>
      <c r="I10" s="65"/>
      <c r="J10" s="21"/>
      <c r="K10" s="21"/>
    </row>
    <row r="11" spans="1:11" ht="12.75" customHeight="1">
      <c r="A11" s="30"/>
      <c r="B11" s="21"/>
      <c r="C11" s="21"/>
      <c r="D11" s="21"/>
      <c r="E11" s="21"/>
      <c r="F11" s="21"/>
      <c r="G11" s="21"/>
      <c r="H11" s="21"/>
      <c r="I11" s="21"/>
      <c r="J11" s="21"/>
      <c r="K11" s="21"/>
    </row>
  </sheetData>
  <sheetProtection/>
  <mergeCells count="1">
    <mergeCell ref="A8:K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1.xml><?xml version="1.0" encoding="utf-8"?>
<worksheet xmlns="http://schemas.openxmlformats.org/spreadsheetml/2006/main" xmlns:r="http://schemas.openxmlformats.org/officeDocument/2006/relationships">
  <dimension ref="A1:K13"/>
  <sheetViews>
    <sheetView zoomScalePageLayoutView="0" workbookViewId="0" topLeftCell="A1">
      <selection activeCell="O77" sqref="O77"/>
    </sheetView>
  </sheetViews>
  <sheetFormatPr defaultColWidth="9.00390625" defaultRowHeight="12.75"/>
  <cols>
    <col min="1" max="1" width="5.625" style="0" customWidth="1"/>
    <col min="2" max="2" width="7.00390625" style="0" customWidth="1"/>
    <col min="3" max="3" width="6.50390625" style="0" customWidth="1"/>
    <col min="4" max="4" width="6.625" style="0" customWidth="1"/>
    <col min="5" max="5" width="9.625" style="0" customWidth="1"/>
    <col min="6" max="6" width="30.125" style="0" customWidth="1"/>
    <col min="7" max="7" width="11.375" style="0" customWidth="1"/>
    <col min="8" max="8" width="11.50390625" style="0" customWidth="1"/>
    <col min="9" max="9" width="18.375" style="0" customWidth="1"/>
  </cols>
  <sheetData>
    <row r="1" ht="13.5" thickBot="1">
      <c r="A1" s="1" t="s">
        <v>147</v>
      </c>
    </row>
    <row r="2" spans="1:11" ht="13.5" thickBot="1">
      <c r="A2" s="8" t="s">
        <v>229</v>
      </c>
      <c r="B2" s="4" t="s">
        <v>230</v>
      </c>
      <c r="C2" s="4" t="s">
        <v>36</v>
      </c>
      <c r="D2" s="4" t="s">
        <v>276</v>
      </c>
      <c r="E2" s="4" t="s">
        <v>277</v>
      </c>
      <c r="F2" s="26" t="s">
        <v>278</v>
      </c>
      <c r="G2" s="19" t="s">
        <v>247</v>
      </c>
      <c r="H2" s="19" t="s">
        <v>248</v>
      </c>
      <c r="I2" s="19" t="s">
        <v>249</v>
      </c>
      <c r="J2" s="206" t="s">
        <v>250</v>
      </c>
      <c r="K2" s="206" t="s">
        <v>251</v>
      </c>
    </row>
    <row r="3" spans="1:11" ht="12.75">
      <c r="A3" s="319">
        <v>260</v>
      </c>
      <c r="B3" s="319">
        <v>3745</v>
      </c>
      <c r="C3" s="319">
        <v>6121</v>
      </c>
      <c r="D3" s="319">
        <v>60</v>
      </c>
      <c r="E3" s="319">
        <v>0</v>
      </c>
      <c r="F3" s="3" t="s">
        <v>93</v>
      </c>
      <c r="G3" s="64">
        <v>2000</v>
      </c>
      <c r="H3" s="64">
        <v>2000</v>
      </c>
      <c r="I3" s="64">
        <v>2000</v>
      </c>
      <c r="J3" s="85">
        <f>I3/G3%</f>
        <v>100</v>
      </c>
      <c r="K3" s="85">
        <f>I3/H3%</f>
        <v>100</v>
      </c>
    </row>
    <row r="4" spans="1:11" ht="12.75">
      <c r="A4" s="318">
        <v>260</v>
      </c>
      <c r="B4" s="318">
        <v>3745</v>
      </c>
      <c r="C4" s="318">
        <v>6121</v>
      </c>
      <c r="D4" s="318">
        <v>60</v>
      </c>
      <c r="E4" s="318">
        <v>98</v>
      </c>
      <c r="F4" s="2" t="s">
        <v>93</v>
      </c>
      <c r="G4" s="61">
        <v>0</v>
      </c>
      <c r="H4" s="61">
        <v>606.4</v>
      </c>
      <c r="I4" s="61">
        <v>588.25</v>
      </c>
      <c r="J4" s="245">
        <v>0</v>
      </c>
      <c r="K4" s="245">
        <f>I4/H4%</f>
        <v>97.00692612137203</v>
      </c>
    </row>
    <row r="5" spans="1:11" ht="12.75">
      <c r="A5" s="318">
        <v>260</v>
      </c>
      <c r="B5" s="318">
        <v>3745</v>
      </c>
      <c r="C5" s="318">
        <v>6121</v>
      </c>
      <c r="D5" s="318">
        <v>81409</v>
      </c>
      <c r="E5" s="318">
        <v>84</v>
      </c>
      <c r="F5" s="2" t="s">
        <v>93</v>
      </c>
      <c r="G5" s="61">
        <v>0</v>
      </c>
      <c r="H5" s="61">
        <v>8000</v>
      </c>
      <c r="I5" s="61">
        <v>2000</v>
      </c>
      <c r="J5" s="245">
        <v>0</v>
      </c>
      <c r="K5" s="245">
        <f>I5/H5%</f>
        <v>25</v>
      </c>
    </row>
    <row r="6" spans="1:11" ht="13.5" thickBot="1">
      <c r="A6" s="591">
        <v>260</v>
      </c>
      <c r="B6" s="591">
        <v>3745</v>
      </c>
      <c r="C6" s="591">
        <v>6121</v>
      </c>
      <c r="D6" s="591">
        <v>81410</v>
      </c>
      <c r="E6" s="591">
        <v>84</v>
      </c>
      <c r="F6" s="6" t="s">
        <v>93</v>
      </c>
      <c r="G6" s="71">
        <v>0</v>
      </c>
      <c r="H6" s="71">
        <v>2000</v>
      </c>
      <c r="I6" s="71">
        <v>500</v>
      </c>
      <c r="J6" s="247">
        <v>0</v>
      </c>
      <c r="K6" s="247">
        <f>I6/H6%</f>
        <v>25</v>
      </c>
    </row>
    <row r="7" spans="1:11" ht="13.5" thickBot="1">
      <c r="A7" s="9" t="s">
        <v>283</v>
      </c>
      <c r="B7" s="10"/>
      <c r="C7" s="10"/>
      <c r="D7" s="10"/>
      <c r="E7" s="10"/>
      <c r="F7" s="14"/>
      <c r="G7" s="63">
        <f>SUM(G3:G6)</f>
        <v>2000</v>
      </c>
      <c r="H7" s="63">
        <f>SUM(H3:H6)</f>
        <v>12606.4</v>
      </c>
      <c r="I7" s="63">
        <f>SUM(I3:I6)</f>
        <v>5088.25</v>
      </c>
      <c r="J7" s="239">
        <f>I7/G7%</f>
        <v>254.4125</v>
      </c>
      <c r="K7" s="240">
        <f>I7/H7%</f>
        <v>40.362434953674324</v>
      </c>
    </row>
    <row r="8" spans="7:9" ht="12.75">
      <c r="G8" s="21"/>
      <c r="H8" s="21"/>
      <c r="I8" s="21"/>
    </row>
    <row r="9" spans="1:11" ht="12.75">
      <c r="A9" s="56" t="s">
        <v>462</v>
      </c>
      <c r="B9" s="21"/>
      <c r="C9" s="21"/>
      <c r="D9" s="21"/>
      <c r="E9" s="21"/>
      <c r="F9" s="21"/>
      <c r="G9" s="21"/>
      <c r="H9" s="21"/>
      <c r="I9" s="21"/>
      <c r="J9" s="21"/>
      <c r="K9" s="21"/>
    </row>
    <row r="10" spans="1:11" ht="90.75" customHeight="1">
      <c r="A10" s="762" t="s">
        <v>841</v>
      </c>
      <c r="B10" s="745"/>
      <c r="C10" s="745"/>
      <c r="D10" s="745"/>
      <c r="E10" s="745"/>
      <c r="F10" s="745"/>
      <c r="G10" s="745"/>
      <c r="H10" s="735"/>
      <c r="I10" s="735"/>
      <c r="J10" s="735"/>
      <c r="K10" s="735"/>
    </row>
    <row r="11" spans="1:11" ht="9.75" customHeight="1">
      <c r="A11" s="58"/>
      <c r="B11" s="57"/>
      <c r="C11" s="57"/>
      <c r="D11" s="57"/>
      <c r="E11" s="57"/>
      <c r="F11" s="57"/>
      <c r="G11" s="57"/>
      <c r="H11" s="304"/>
      <c r="I11" s="304"/>
      <c r="J11" s="304"/>
      <c r="K11" s="304"/>
    </row>
    <row r="12" spans="1:11" ht="12.75">
      <c r="A12" s="21"/>
      <c r="B12" s="21"/>
      <c r="C12" s="21"/>
      <c r="D12" s="21"/>
      <c r="E12" s="21"/>
      <c r="F12" s="21"/>
      <c r="G12" s="21"/>
      <c r="H12" s="21"/>
      <c r="I12" s="21"/>
      <c r="J12" s="21"/>
      <c r="K12" s="21"/>
    </row>
    <row r="13" spans="1:11" ht="12.75">
      <c r="A13" s="21"/>
      <c r="B13" s="21"/>
      <c r="C13" s="21"/>
      <c r="D13" s="21"/>
      <c r="E13" s="21"/>
      <c r="F13" s="21"/>
      <c r="G13" s="21"/>
      <c r="H13" s="21"/>
      <c r="I13" s="21"/>
      <c r="J13" s="21"/>
      <c r="K13" s="21"/>
    </row>
  </sheetData>
  <sheetProtection/>
  <mergeCells count="1">
    <mergeCell ref="A10:K10"/>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2.xml><?xml version="1.0" encoding="utf-8"?>
<worksheet xmlns="http://schemas.openxmlformats.org/spreadsheetml/2006/main" xmlns:r="http://schemas.openxmlformats.org/officeDocument/2006/relationships">
  <dimension ref="A1:K11"/>
  <sheetViews>
    <sheetView zoomScalePageLayoutView="0" workbookViewId="0" topLeftCell="A1">
      <selection activeCell="O77" sqref="O77"/>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8.375" style="0" customWidth="1"/>
    <col min="6" max="6" width="31.00390625" style="0" customWidth="1"/>
    <col min="7" max="7" width="11.875" style="0" customWidth="1"/>
    <col min="8" max="8" width="12.50390625" style="0" customWidth="1"/>
    <col min="9" max="9" width="18.625" style="0" customWidth="1"/>
  </cols>
  <sheetData>
    <row r="1" ht="13.5" thickBot="1">
      <c r="A1" s="1" t="s">
        <v>537</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4.25" customHeight="1">
      <c r="A3" s="319">
        <v>925</v>
      </c>
      <c r="B3" s="319">
        <v>6171</v>
      </c>
      <c r="C3" s="319">
        <v>6121</v>
      </c>
      <c r="D3" s="319">
        <v>25</v>
      </c>
      <c r="E3" s="319">
        <v>0</v>
      </c>
      <c r="F3" s="319" t="s">
        <v>93</v>
      </c>
      <c r="G3" s="64">
        <v>3000</v>
      </c>
      <c r="H3" s="64">
        <v>3738.6</v>
      </c>
      <c r="I3" s="64">
        <v>2394.64</v>
      </c>
      <c r="J3" s="85">
        <f>I3/G3%</f>
        <v>79.82133333333333</v>
      </c>
      <c r="K3" s="85">
        <f>I3/H3%</f>
        <v>64.05178409030118</v>
      </c>
    </row>
    <row r="4" spans="1:11" ht="14.25" customHeight="1" thickBot="1">
      <c r="A4" s="591">
        <v>925</v>
      </c>
      <c r="B4" s="591">
        <v>6171</v>
      </c>
      <c r="C4" s="591">
        <v>6122</v>
      </c>
      <c r="D4" s="591">
        <v>25</v>
      </c>
      <c r="E4" s="591">
        <v>0</v>
      </c>
      <c r="F4" s="591" t="s">
        <v>93</v>
      </c>
      <c r="G4" s="71">
        <v>0</v>
      </c>
      <c r="H4" s="71">
        <v>410</v>
      </c>
      <c r="I4" s="71">
        <v>404.61</v>
      </c>
      <c r="J4" s="247">
        <v>0</v>
      </c>
      <c r="K4" s="247">
        <f>I4/H4%</f>
        <v>98.68536585365855</v>
      </c>
    </row>
    <row r="5" spans="1:11" ht="13.5" thickBot="1">
      <c r="A5" s="9" t="s">
        <v>283</v>
      </c>
      <c r="B5" s="10"/>
      <c r="C5" s="10"/>
      <c r="D5" s="10"/>
      <c r="E5" s="10"/>
      <c r="F5" s="14"/>
      <c r="G5" s="63">
        <f>SUM(G3:G4)</f>
        <v>3000</v>
      </c>
      <c r="H5" s="63">
        <f>SUM(H3:H4)</f>
        <v>4148.6</v>
      </c>
      <c r="I5" s="63">
        <f>SUM(I3:I4)</f>
        <v>2799.25</v>
      </c>
      <c r="J5" s="242">
        <f>I5/G5%</f>
        <v>93.30833333333334</v>
      </c>
      <c r="K5" s="248">
        <f>I5/H5%</f>
        <v>67.47456973436822</v>
      </c>
    </row>
    <row r="6" spans="1:11" ht="12.75">
      <c r="A6" s="13"/>
      <c r="B6" s="15"/>
      <c r="C6" s="15"/>
      <c r="D6" s="15"/>
      <c r="E6" s="15"/>
      <c r="F6" s="15"/>
      <c r="G6" s="65"/>
      <c r="H6" s="65"/>
      <c r="I6" s="65"/>
      <c r="J6" s="268"/>
      <c r="K6" s="268"/>
    </row>
    <row r="7" spans="1:11" ht="12.75">
      <c r="A7" s="342" t="s">
        <v>135</v>
      </c>
      <c r="B7" s="23"/>
      <c r="C7" s="23"/>
      <c r="D7" s="23"/>
      <c r="E7" s="23"/>
      <c r="F7" s="23"/>
      <c r="G7" s="65"/>
      <c r="H7" s="65"/>
      <c r="I7" s="65"/>
      <c r="J7" s="338"/>
      <c r="K7" s="338"/>
    </row>
    <row r="8" spans="1:11" ht="27" customHeight="1">
      <c r="A8" s="744" t="s">
        <v>842</v>
      </c>
      <c r="B8" s="745"/>
      <c r="C8" s="745"/>
      <c r="D8" s="745"/>
      <c r="E8" s="745"/>
      <c r="F8" s="745"/>
      <c r="G8" s="745"/>
      <c r="H8" s="735"/>
      <c r="I8" s="735"/>
      <c r="J8" s="735"/>
      <c r="K8" s="735"/>
    </row>
    <row r="9" spans="1:11" ht="12.75">
      <c r="A9" s="43"/>
      <c r="B9" s="23"/>
      <c r="C9" s="23"/>
      <c r="D9" s="23"/>
      <c r="E9" s="23"/>
      <c r="F9" s="23"/>
      <c r="G9" s="65"/>
      <c r="H9" s="65"/>
      <c r="I9" s="65"/>
      <c r="J9" s="21"/>
      <c r="K9" s="21"/>
    </row>
    <row r="10" spans="1:11" ht="12.75">
      <c r="A10" s="21"/>
      <c r="B10" s="21"/>
      <c r="C10" s="21"/>
      <c r="D10" s="21"/>
      <c r="E10" s="21"/>
      <c r="F10" s="21"/>
      <c r="G10" s="21"/>
      <c r="H10" s="21"/>
      <c r="I10" s="21"/>
      <c r="J10" s="21"/>
      <c r="K10" s="21"/>
    </row>
    <row r="11" spans="1:11" ht="12.75">
      <c r="A11" s="21"/>
      <c r="B11" s="21"/>
      <c r="C11" s="21"/>
      <c r="D11" s="21"/>
      <c r="E11" s="21"/>
      <c r="F11" s="21"/>
      <c r="G11" s="21"/>
      <c r="H11" s="21"/>
      <c r="I11" s="21"/>
      <c r="J11" s="21"/>
      <c r="K11" s="21"/>
    </row>
  </sheetData>
  <sheetProtection/>
  <mergeCells count="1">
    <mergeCell ref="A8:K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3.xml><?xml version="1.0" encoding="utf-8"?>
<worksheet xmlns="http://schemas.openxmlformats.org/spreadsheetml/2006/main" xmlns:r="http://schemas.openxmlformats.org/officeDocument/2006/relationships">
  <dimension ref="A1:K12"/>
  <sheetViews>
    <sheetView zoomScalePageLayoutView="0" workbookViewId="0" topLeftCell="A1">
      <selection activeCell="O77" sqref="O77"/>
    </sheetView>
  </sheetViews>
  <sheetFormatPr defaultColWidth="9.00390625" defaultRowHeight="12.75"/>
  <cols>
    <col min="1" max="1" width="5.625" style="0" customWidth="1"/>
    <col min="2" max="2" width="7.00390625" style="0" customWidth="1"/>
    <col min="3" max="3" width="6.50390625" style="0" customWidth="1"/>
    <col min="4" max="4" width="6.625" style="0" customWidth="1"/>
    <col min="5" max="5" width="9.625" style="0" customWidth="1"/>
    <col min="6" max="6" width="30.125" style="0" customWidth="1"/>
    <col min="7" max="7" width="11.375" style="0" customWidth="1"/>
    <col min="8" max="8" width="11.50390625" style="0" customWidth="1"/>
    <col min="9" max="9" width="18.375" style="0" customWidth="1"/>
  </cols>
  <sheetData>
    <row r="1" ht="12.75" customHeight="1" thickBot="1">
      <c r="A1" s="1" t="s">
        <v>621</v>
      </c>
    </row>
    <row r="2" spans="1:11" ht="13.5" thickBot="1">
      <c r="A2" s="8" t="s">
        <v>229</v>
      </c>
      <c r="B2" s="4" t="s">
        <v>230</v>
      </c>
      <c r="C2" s="4" t="s">
        <v>36</v>
      </c>
      <c r="D2" s="4" t="s">
        <v>276</v>
      </c>
      <c r="E2" s="4" t="s">
        <v>277</v>
      </c>
      <c r="F2" s="26" t="s">
        <v>278</v>
      </c>
      <c r="G2" s="19" t="s">
        <v>247</v>
      </c>
      <c r="H2" s="19" t="s">
        <v>248</v>
      </c>
      <c r="I2" s="19" t="s">
        <v>249</v>
      </c>
      <c r="J2" s="206" t="s">
        <v>250</v>
      </c>
      <c r="K2" s="206" t="s">
        <v>251</v>
      </c>
    </row>
    <row r="3" spans="1:11" ht="12.75">
      <c r="A3" s="319">
        <v>743</v>
      </c>
      <c r="B3" s="319">
        <v>5512</v>
      </c>
      <c r="C3" s="319">
        <v>6122</v>
      </c>
      <c r="D3" s="319">
        <v>43</v>
      </c>
      <c r="E3" s="319">
        <v>0</v>
      </c>
      <c r="F3" s="3" t="s">
        <v>622</v>
      </c>
      <c r="G3" s="64">
        <v>0</v>
      </c>
      <c r="H3" s="64">
        <v>16.1</v>
      </c>
      <c r="I3" s="64">
        <v>16.03</v>
      </c>
      <c r="J3" s="85">
        <v>0</v>
      </c>
      <c r="K3" s="85">
        <f>I3/H3%</f>
        <v>99.56521739130436</v>
      </c>
    </row>
    <row r="4" spans="1:11" ht="12.75">
      <c r="A4" s="318">
        <v>743</v>
      </c>
      <c r="B4" s="318">
        <v>5512</v>
      </c>
      <c r="C4" s="318">
        <v>6122</v>
      </c>
      <c r="D4" s="318">
        <v>81295</v>
      </c>
      <c r="E4" s="318">
        <v>84</v>
      </c>
      <c r="F4" s="2" t="s">
        <v>622</v>
      </c>
      <c r="G4" s="61">
        <v>0</v>
      </c>
      <c r="H4" s="61">
        <v>430</v>
      </c>
      <c r="I4" s="61">
        <v>430</v>
      </c>
      <c r="J4" s="245">
        <v>0</v>
      </c>
      <c r="K4" s="245">
        <f>I4/H4%</f>
        <v>100</v>
      </c>
    </row>
    <row r="5" spans="1:11" ht="13.5" thickBot="1">
      <c r="A5" s="590">
        <v>743</v>
      </c>
      <c r="B5" s="590">
        <v>5512</v>
      </c>
      <c r="C5" s="590">
        <v>6122</v>
      </c>
      <c r="D5" s="590">
        <v>81296</v>
      </c>
      <c r="E5" s="590">
        <v>84</v>
      </c>
      <c r="F5" s="2" t="s">
        <v>622</v>
      </c>
      <c r="G5" s="71">
        <v>0</v>
      </c>
      <c r="H5" s="71">
        <v>48</v>
      </c>
      <c r="I5" s="71">
        <v>48</v>
      </c>
      <c r="J5" s="247">
        <v>0</v>
      </c>
      <c r="K5" s="245">
        <f>I5/H5%</f>
        <v>100</v>
      </c>
    </row>
    <row r="6" spans="1:11" ht="13.5" thickBot="1">
      <c r="A6" s="9" t="s">
        <v>283</v>
      </c>
      <c r="B6" s="10"/>
      <c r="C6" s="10"/>
      <c r="D6" s="10"/>
      <c r="E6" s="10"/>
      <c r="F6" s="14"/>
      <c r="G6" s="63">
        <f>SUM(G3:G5)</f>
        <v>0</v>
      </c>
      <c r="H6" s="63">
        <f>SUM(H3:H5)</f>
        <v>494.1</v>
      </c>
      <c r="I6" s="63">
        <f>SUM(I3:I5)</f>
        <v>494.03</v>
      </c>
      <c r="J6" s="239">
        <v>0</v>
      </c>
      <c r="K6" s="240">
        <f>I6/H6%</f>
        <v>99.98583282736288</v>
      </c>
    </row>
    <row r="7" spans="7:9" ht="12.75">
      <c r="G7" s="21"/>
      <c r="H7" s="21"/>
      <c r="I7" s="21"/>
    </row>
    <row r="8" spans="1:11" ht="12.75">
      <c r="A8" s="56" t="s">
        <v>623</v>
      </c>
      <c r="B8" s="21"/>
      <c r="C8" s="21"/>
      <c r="D8" s="21"/>
      <c r="E8" s="21"/>
      <c r="F8" s="21"/>
      <c r="G8" s="21"/>
      <c r="H8" s="21"/>
      <c r="I8" s="21"/>
      <c r="J8" s="21"/>
      <c r="K8" s="21"/>
    </row>
    <row r="9" spans="1:11" ht="31.5" customHeight="1">
      <c r="A9" s="762" t="s">
        <v>724</v>
      </c>
      <c r="B9" s="745"/>
      <c r="C9" s="745"/>
      <c r="D9" s="745"/>
      <c r="E9" s="745"/>
      <c r="F9" s="745"/>
      <c r="G9" s="745"/>
      <c r="H9" s="735"/>
      <c r="I9" s="735"/>
      <c r="J9" s="735"/>
      <c r="K9" s="735"/>
    </row>
    <row r="10" spans="1:11" ht="9.75" customHeight="1">
      <c r="A10" s="58"/>
      <c r="B10" s="57"/>
      <c r="C10" s="57"/>
      <c r="D10" s="57"/>
      <c r="E10" s="57"/>
      <c r="F10" s="57"/>
      <c r="G10" s="57"/>
      <c r="H10" s="304"/>
      <c r="I10" s="304"/>
      <c r="J10" s="304"/>
      <c r="K10" s="304"/>
    </row>
    <row r="11" spans="1:11" ht="12.75">
      <c r="A11" s="21"/>
      <c r="B11" s="21"/>
      <c r="C11" s="21"/>
      <c r="D11" s="21"/>
      <c r="E11" s="21"/>
      <c r="F11" s="21"/>
      <c r="G11" s="21"/>
      <c r="H11" s="21"/>
      <c r="I11" s="21"/>
      <c r="J11" s="21"/>
      <c r="K11" s="21"/>
    </row>
    <row r="12" spans="1:11" ht="12.75">
      <c r="A12" s="21"/>
      <c r="B12" s="21"/>
      <c r="C12" s="21"/>
      <c r="D12" s="21"/>
      <c r="E12" s="21"/>
      <c r="F12" s="21"/>
      <c r="G12" s="21"/>
      <c r="H12" s="21"/>
      <c r="I12" s="21"/>
      <c r="J12" s="21"/>
      <c r="K12" s="21"/>
    </row>
  </sheetData>
  <sheetProtection/>
  <mergeCells count="1">
    <mergeCell ref="A9:K9"/>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&amp;L&amp;A&amp;R&amp;P</oddFooter>
  </headerFooter>
</worksheet>
</file>

<file path=xl/worksheets/sheet54.xml><?xml version="1.0" encoding="utf-8"?>
<worksheet xmlns="http://schemas.openxmlformats.org/spreadsheetml/2006/main" xmlns:r="http://schemas.openxmlformats.org/officeDocument/2006/relationships">
  <dimension ref="A1:K10"/>
  <sheetViews>
    <sheetView zoomScalePageLayoutView="0" workbookViewId="0" topLeftCell="A1">
      <selection activeCell="O77" sqref="O77"/>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10.125" style="0" customWidth="1"/>
    <col min="6" max="6" width="31.00390625" style="0" customWidth="1"/>
    <col min="7" max="7" width="11.875" style="0" customWidth="1"/>
    <col min="8" max="8" width="12.50390625" style="0" customWidth="1"/>
    <col min="9" max="9" width="18.625" style="0" customWidth="1"/>
  </cols>
  <sheetData>
    <row r="1" ht="13.5" thickBot="1">
      <c r="A1" s="1" t="s">
        <v>617</v>
      </c>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4.25" customHeight="1" thickBot="1">
      <c r="A3" s="378">
        <v>480</v>
      </c>
      <c r="B3" s="317">
        <v>3419</v>
      </c>
      <c r="C3" s="317">
        <v>6322</v>
      </c>
      <c r="D3" s="317">
        <v>80</v>
      </c>
      <c r="E3" s="317">
        <v>98</v>
      </c>
      <c r="F3" s="2" t="s">
        <v>618</v>
      </c>
      <c r="G3" s="61">
        <v>0</v>
      </c>
      <c r="H3" s="61">
        <v>970</v>
      </c>
      <c r="I3" s="61">
        <v>970</v>
      </c>
      <c r="J3" s="247">
        <v>0</v>
      </c>
      <c r="K3" s="247">
        <f>I3/H3%</f>
        <v>100.00000000000001</v>
      </c>
    </row>
    <row r="4" spans="1:11" ht="13.5" thickBot="1">
      <c r="A4" s="9" t="s">
        <v>283</v>
      </c>
      <c r="B4" s="10"/>
      <c r="C4" s="10"/>
      <c r="D4" s="10"/>
      <c r="E4" s="10"/>
      <c r="F4" s="14"/>
      <c r="G4" s="63">
        <f>SUM(G3:G3)</f>
        <v>0</v>
      </c>
      <c r="H4" s="63">
        <f>SUM(H3:H3)</f>
        <v>970</v>
      </c>
      <c r="I4" s="63">
        <f>SUM(I3:I3)</f>
        <v>970</v>
      </c>
      <c r="J4" s="242">
        <v>0</v>
      </c>
      <c r="K4" s="248">
        <f>I4/H4%</f>
        <v>100.00000000000001</v>
      </c>
    </row>
    <row r="5" spans="1:11" ht="12.75">
      <c r="A5" s="13"/>
      <c r="B5" s="15"/>
      <c r="C5" s="15"/>
      <c r="D5" s="15"/>
      <c r="E5" s="15"/>
      <c r="F5" s="15"/>
      <c r="G5" s="65"/>
      <c r="H5" s="65"/>
      <c r="I5" s="65"/>
      <c r="J5" s="268"/>
      <c r="K5" s="268"/>
    </row>
    <row r="6" spans="1:11" ht="12.75">
      <c r="A6" s="342" t="s">
        <v>619</v>
      </c>
      <c r="B6" s="23"/>
      <c r="C6" s="23"/>
      <c r="D6" s="23"/>
      <c r="E6" s="23"/>
      <c r="F6" s="23"/>
      <c r="G6" s="65"/>
      <c r="H6" s="65"/>
      <c r="I6" s="65"/>
      <c r="J6" s="338"/>
      <c r="K6" s="338"/>
    </row>
    <row r="7" spans="1:11" ht="14.25" customHeight="1">
      <c r="A7" s="744" t="s">
        <v>654</v>
      </c>
      <c r="B7" s="744"/>
      <c r="C7" s="744"/>
      <c r="D7" s="744"/>
      <c r="E7" s="744"/>
      <c r="F7" s="744"/>
      <c r="G7" s="744"/>
      <c r="H7" s="744"/>
      <c r="I7" s="744"/>
      <c r="J7" s="744"/>
      <c r="K7" s="744"/>
    </row>
    <row r="8" spans="1:11" ht="12.75">
      <c r="A8" s="43"/>
      <c r="B8" s="23"/>
      <c r="C8" s="23"/>
      <c r="D8" s="23"/>
      <c r="E8" s="23"/>
      <c r="F8" s="23"/>
      <c r="G8" s="65"/>
      <c r="H8" s="65"/>
      <c r="I8" s="65"/>
      <c r="J8" s="21"/>
      <c r="K8" s="21"/>
    </row>
    <row r="9" spans="1:11" ht="12.75">
      <c r="A9" s="43"/>
      <c r="B9" s="23"/>
      <c r="C9" s="23"/>
      <c r="D9" s="23"/>
      <c r="E9" s="23"/>
      <c r="F9" s="23"/>
      <c r="G9" s="65"/>
      <c r="H9" s="65"/>
      <c r="I9" s="65"/>
      <c r="J9" s="21"/>
      <c r="K9" s="21"/>
    </row>
    <row r="10" spans="1:11" ht="12.75" customHeight="1">
      <c r="A10" s="30"/>
      <c r="B10" s="21"/>
      <c r="C10" s="21"/>
      <c r="D10" s="21"/>
      <c r="E10" s="21"/>
      <c r="F10" s="21"/>
      <c r="G10" s="21"/>
      <c r="H10" s="21"/>
      <c r="I10" s="21"/>
      <c r="J10" s="21"/>
      <c r="K10" s="21"/>
    </row>
  </sheetData>
  <sheetProtection/>
  <mergeCells count="1">
    <mergeCell ref="A7:K7"/>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&amp;L&amp;A&amp;R&amp;P</oddFooter>
  </headerFooter>
</worksheet>
</file>

<file path=xl/worksheets/sheet55.xml><?xml version="1.0" encoding="utf-8"?>
<worksheet xmlns="http://schemas.openxmlformats.org/spreadsheetml/2006/main" xmlns:r="http://schemas.openxmlformats.org/officeDocument/2006/relationships">
  <dimension ref="A1:M11"/>
  <sheetViews>
    <sheetView zoomScalePageLayoutView="0" workbookViewId="0" topLeftCell="A1">
      <selection activeCell="O77" sqref="O77"/>
    </sheetView>
  </sheetViews>
  <sheetFormatPr defaultColWidth="9.00390625" defaultRowHeight="12.75"/>
  <cols>
    <col min="1" max="1" width="4.50390625" style="0" customWidth="1"/>
    <col min="2" max="2" width="6.125" style="0" customWidth="1"/>
    <col min="3" max="3" width="5.875" style="0" customWidth="1"/>
    <col min="4" max="4" width="8.625" style="0" customWidth="1"/>
    <col min="5" max="5" width="6.125" style="0" customWidth="1"/>
    <col min="6" max="6" width="36.125" style="0" customWidth="1"/>
    <col min="7" max="8" width="11.50390625" style="0" customWidth="1"/>
    <col min="9" max="9" width="22.375" style="0" customWidth="1"/>
  </cols>
  <sheetData>
    <row r="1" spans="1:5" ht="13.5" thickBot="1">
      <c r="A1" s="40" t="s">
        <v>242</v>
      </c>
      <c r="B1" s="41"/>
      <c r="C1" s="41"/>
      <c r="D1" s="41"/>
      <c r="E1" s="41"/>
    </row>
    <row r="2" spans="1:11" ht="14.25" customHeight="1" thickBot="1">
      <c r="A2" s="8" t="s">
        <v>229</v>
      </c>
      <c r="B2" s="4" t="s">
        <v>230</v>
      </c>
      <c r="C2" s="4" t="s">
        <v>36</v>
      </c>
      <c r="D2" s="4" t="s">
        <v>276</v>
      </c>
      <c r="E2" s="4" t="s">
        <v>277</v>
      </c>
      <c r="F2" s="26" t="s">
        <v>278</v>
      </c>
      <c r="G2" s="19" t="s">
        <v>247</v>
      </c>
      <c r="H2" s="19" t="s">
        <v>248</v>
      </c>
      <c r="I2" s="19" t="s">
        <v>249</v>
      </c>
      <c r="J2" s="206" t="s">
        <v>250</v>
      </c>
      <c r="K2" s="206" t="s">
        <v>251</v>
      </c>
    </row>
    <row r="3" spans="1:11" ht="12.75">
      <c r="A3" s="2">
        <v>820</v>
      </c>
      <c r="B3" s="2">
        <v>3612</v>
      </c>
      <c r="C3" s="2">
        <v>6121</v>
      </c>
      <c r="D3" s="2">
        <v>840</v>
      </c>
      <c r="E3" s="2">
        <v>0</v>
      </c>
      <c r="F3" s="2" t="s">
        <v>449</v>
      </c>
      <c r="G3" s="74">
        <v>150</v>
      </c>
      <c r="H3" s="74">
        <v>150</v>
      </c>
      <c r="I3" s="74">
        <v>139.12</v>
      </c>
      <c r="J3" s="247">
        <f>I3/G3%</f>
        <v>92.74666666666667</v>
      </c>
      <c r="K3" s="247">
        <f>I3/H3%</f>
        <v>92.74666666666667</v>
      </c>
    </row>
    <row r="4" spans="1:11" ht="13.5" thickBot="1">
      <c r="A4" s="6">
        <v>820</v>
      </c>
      <c r="B4" s="6">
        <v>3612</v>
      </c>
      <c r="C4" s="6">
        <v>6121</v>
      </c>
      <c r="D4" s="35">
        <v>848</v>
      </c>
      <c r="E4" s="35">
        <v>0</v>
      </c>
      <c r="F4" s="6" t="s">
        <v>448</v>
      </c>
      <c r="G4" s="295">
        <v>350</v>
      </c>
      <c r="H4" s="295">
        <v>350</v>
      </c>
      <c r="I4" s="295">
        <v>168.27</v>
      </c>
      <c r="J4" s="247">
        <f>I4/G4%</f>
        <v>48.07714285714286</v>
      </c>
      <c r="K4" s="247">
        <f>I4/H4%</f>
        <v>48.07714285714286</v>
      </c>
    </row>
    <row r="5" spans="1:13" ht="13.5" thickBot="1">
      <c r="A5" s="9" t="s">
        <v>283</v>
      </c>
      <c r="B5" s="10"/>
      <c r="C5" s="10"/>
      <c r="D5" s="10"/>
      <c r="E5" s="10"/>
      <c r="F5" s="10"/>
      <c r="G5" s="63">
        <f>SUM(G3:G4)</f>
        <v>500</v>
      </c>
      <c r="H5" s="63">
        <f>SUM(H3:H4)</f>
        <v>500</v>
      </c>
      <c r="I5" s="63">
        <f>SUM(I3:I4)</f>
        <v>307.39</v>
      </c>
      <c r="J5" s="241">
        <f>I5/G5%</f>
        <v>61.477999999999994</v>
      </c>
      <c r="K5" s="242">
        <f>I5/H5%</f>
        <v>61.477999999999994</v>
      </c>
      <c r="M5" s="21"/>
    </row>
    <row r="6" spans="1:13" ht="12.75">
      <c r="A6" s="13"/>
      <c r="B6" s="15"/>
      <c r="C6" s="15"/>
      <c r="D6" s="15"/>
      <c r="E6" s="15"/>
      <c r="F6" s="15"/>
      <c r="G6" s="65"/>
      <c r="H6" s="65"/>
      <c r="I6" s="65"/>
      <c r="J6" s="268"/>
      <c r="K6" s="268"/>
      <c r="M6" s="21"/>
    </row>
    <row r="7" spans="1:11" ht="12.75">
      <c r="A7" s="342" t="s">
        <v>443</v>
      </c>
      <c r="B7" s="23"/>
      <c r="C7" s="23"/>
      <c r="D7" s="23"/>
      <c r="E7" s="23"/>
      <c r="F7" s="23"/>
      <c r="G7" s="65"/>
      <c r="H7" s="65"/>
      <c r="I7" s="65"/>
      <c r="J7" s="21"/>
      <c r="K7" s="21"/>
    </row>
    <row r="8" spans="1:11" ht="25.5" customHeight="1">
      <c r="A8" s="762" t="s">
        <v>843</v>
      </c>
      <c r="B8" s="745"/>
      <c r="C8" s="745"/>
      <c r="D8" s="745"/>
      <c r="E8" s="745"/>
      <c r="F8" s="745"/>
      <c r="G8" s="745"/>
      <c r="H8" s="735"/>
      <c r="I8" s="735"/>
      <c r="J8" s="735"/>
      <c r="K8" s="735"/>
    </row>
    <row r="9" spans="1:11" ht="12.75">
      <c r="A9" s="54"/>
      <c r="B9" s="21"/>
      <c r="C9" s="21"/>
      <c r="D9" s="21"/>
      <c r="E9" s="21"/>
      <c r="F9" s="21"/>
      <c r="G9" s="21"/>
      <c r="H9" s="21"/>
      <c r="I9" s="21"/>
      <c r="J9" s="21"/>
      <c r="K9" s="21"/>
    </row>
    <row r="10" spans="1:11" ht="12.75">
      <c r="A10" s="54"/>
      <c r="B10" s="21"/>
      <c r="C10" s="21"/>
      <c r="D10" s="21"/>
      <c r="E10" s="21"/>
      <c r="F10" s="21"/>
      <c r="G10" s="21"/>
      <c r="H10" s="21"/>
      <c r="I10" s="21"/>
      <c r="J10" s="21"/>
      <c r="K10" s="21"/>
    </row>
    <row r="11" spans="1:11" ht="12.75">
      <c r="A11" s="56"/>
      <c r="B11" s="21"/>
      <c r="C11" s="21"/>
      <c r="D11" s="21"/>
      <c r="E11" s="21"/>
      <c r="F11" s="21"/>
      <c r="G11" s="21"/>
      <c r="H11" s="21"/>
      <c r="I11" s="21"/>
      <c r="J11" s="21"/>
      <c r="K11" s="21"/>
    </row>
  </sheetData>
  <sheetProtection/>
  <mergeCells count="1">
    <mergeCell ref="A8:K8"/>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xl/worksheets/sheet5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M23" sqref="M23"/>
    </sheetView>
  </sheetViews>
  <sheetFormatPr defaultColWidth="9.00390625" defaultRowHeight="12.75"/>
  <sheetData/>
  <sheetProtection/>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60"/>
  <sheetViews>
    <sheetView zoomScalePageLayoutView="0" workbookViewId="0" topLeftCell="A25">
      <selection activeCell="J17" sqref="J17"/>
    </sheetView>
  </sheetViews>
  <sheetFormatPr defaultColWidth="9.00390625" defaultRowHeight="12.75"/>
  <cols>
    <col min="1" max="1" width="8.375" style="0" customWidth="1"/>
    <col min="2" max="2" width="37.875" style="0" customWidth="1"/>
    <col min="3" max="3" width="17.125" style="0" customWidth="1"/>
    <col min="4" max="4" width="18.375" style="0" customWidth="1"/>
    <col min="5" max="5" width="17.00390625" style="0" customWidth="1"/>
    <col min="7" max="7" width="9.125" style="0" customWidth="1"/>
    <col min="9" max="9" width="13.625" style="0" bestFit="1" customWidth="1"/>
    <col min="10" max="10" width="9.125" style="0" bestFit="1" customWidth="1"/>
  </cols>
  <sheetData>
    <row r="1" spans="1:3" s="21" customFormat="1" ht="16.5" customHeight="1">
      <c r="A1" s="82" t="s">
        <v>751</v>
      </c>
      <c r="C1" s="83"/>
    </row>
    <row r="2" spans="1:10" ht="48.75" customHeight="1" thickBot="1">
      <c r="A2" s="82"/>
      <c r="B2" s="21"/>
      <c r="C2" s="83"/>
      <c r="D2" s="21"/>
      <c r="E2" s="21"/>
      <c r="F2" s="21"/>
      <c r="G2" s="21"/>
      <c r="I2" s="21"/>
      <c r="J2" s="21"/>
    </row>
    <row r="3" spans="1:10" ht="13.5" thickBot="1">
      <c r="A3" s="91" t="s">
        <v>190</v>
      </c>
      <c r="B3" s="91" t="s">
        <v>162</v>
      </c>
      <c r="C3" s="206" t="s">
        <v>247</v>
      </c>
      <c r="D3" s="206" t="s">
        <v>248</v>
      </c>
      <c r="E3" s="206" t="s">
        <v>249</v>
      </c>
      <c r="F3" s="206" t="s">
        <v>250</v>
      </c>
      <c r="G3" s="206" t="s">
        <v>251</v>
      </c>
      <c r="I3" s="21"/>
      <c r="J3" s="21"/>
    </row>
    <row r="4" spans="1:10" ht="12.75">
      <c r="A4" s="87">
        <v>4137</v>
      </c>
      <c r="B4" s="89" t="s">
        <v>358</v>
      </c>
      <c r="C4" s="66">
        <v>46991</v>
      </c>
      <c r="D4" s="66">
        <v>46991</v>
      </c>
      <c r="E4" s="66">
        <v>46991</v>
      </c>
      <c r="F4" s="66">
        <f>E4/C4%</f>
        <v>100</v>
      </c>
      <c r="G4" s="66">
        <f>E4/D4%</f>
        <v>100</v>
      </c>
      <c r="H4" s="21"/>
      <c r="I4" s="21"/>
      <c r="J4" s="21"/>
    </row>
    <row r="5" spans="1:10" ht="27" customHeight="1">
      <c r="A5" s="736" t="s">
        <v>764</v>
      </c>
      <c r="B5" s="736"/>
      <c r="C5" s="736"/>
      <c r="D5" s="737"/>
      <c r="E5" s="737"/>
      <c r="F5" s="737"/>
      <c r="G5" s="737"/>
      <c r="H5" s="21"/>
      <c r="I5" s="21"/>
      <c r="J5" s="21"/>
    </row>
    <row r="6" spans="1:10" ht="19.5" customHeight="1" thickBot="1">
      <c r="A6" s="269"/>
      <c r="B6" s="269"/>
      <c r="C6" s="269"/>
      <c r="D6" s="303"/>
      <c r="E6" s="303"/>
      <c r="F6" s="303"/>
      <c r="G6" s="303"/>
      <c r="H6" s="21"/>
      <c r="I6" s="21"/>
      <c r="J6" s="21"/>
    </row>
    <row r="7" spans="1:12" ht="15.75" customHeight="1" thickBot="1">
      <c r="A7" s="91" t="s">
        <v>190</v>
      </c>
      <c r="B7" s="91" t="s">
        <v>162</v>
      </c>
      <c r="C7" s="206" t="s">
        <v>247</v>
      </c>
      <c r="D7" s="206" t="s">
        <v>248</v>
      </c>
      <c r="E7" s="206" t="s">
        <v>249</v>
      </c>
      <c r="F7" s="206" t="s">
        <v>250</v>
      </c>
      <c r="G7" s="206" t="s">
        <v>251</v>
      </c>
      <c r="H7" s="21"/>
      <c r="I7" s="21"/>
      <c r="J7" s="21"/>
      <c r="L7" t="s">
        <v>407</v>
      </c>
    </row>
    <row r="8" spans="1:10" ht="26.25" customHeight="1">
      <c r="A8" s="631" t="s">
        <v>715</v>
      </c>
      <c r="B8" s="89" t="s">
        <v>359</v>
      </c>
      <c r="C8" s="66">
        <v>0</v>
      </c>
      <c r="D8" s="66">
        <v>28565</v>
      </c>
      <c r="E8" s="66">
        <v>28564.88</v>
      </c>
      <c r="F8" s="66">
        <v>0</v>
      </c>
      <c r="G8" s="66">
        <f>E8/D8%</f>
        <v>99.99957990547874</v>
      </c>
      <c r="H8" s="21"/>
      <c r="I8" s="95"/>
      <c r="J8" s="95"/>
    </row>
    <row r="9" spans="1:10" ht="123" customHeight="1">
      <c r="A9" s="736" t="s">
        <v>951</v>
      </c>
      <c r="B9" s="736"/>
      <c r="C9" s="736"/>
      <c r="D9" s="737"/>
      <c r="E9" s="737"/>
      <c r="F9" s="737"/>
      <c r="G9" s="737"/>
      <c r="H9" s="21"/>
      <c r="I9" s="21"/>
      <c r="J9" s="21"/>
    </row>
    <row r="10" spans="1:10" ht="18" customHeight="1" thickBot="1">
      <c r="A10" s="269"/>
      <c r="B10" s="269"/>
      <c r="C10" s="269"/>
      <c r="D10" s="303"/>
      <c r="E10" s="303"/>
      <c r="F10" s="303"/>
      <c r="G10" s="303"/>
      <c r="H10" s="21"/>
      <c r="I10" s="21"/>
      <c r="J10" s="21"/>
    </row>
    <row r="11" spans="1:10" ht="15" customHeight="1" thickBot="1">
      <c r="A11" s="91" t="s">
        <v>190</v>
      </c>
      <c r="B11" s="91" t="s">
        <v>162</v>
      </c>
      <c r="C11" s="206" t="s">
        <v>247</v>
      </c>
      <c r="D11" s="206" t="s">
        <v>248</v>
      </c>
      <c r="E11" s="206" t="s">
        <v>249</v>
      </c>
      <c r="F11" s="206" t="s">
        <v>250</v>
      </c>
      <c r="G11" s="206" t="s">
        <v>251</v>
      </c>
      <c r="H11" s="21"/>
      <c r="I11" s="21"/>
      <c r="J11" s="21"/>
    </row>
    <row r="12" spans="1:10" ht="12.75" customHeight="1">
      <c r="A12" s="87">
        <v>4137</v>
      </c>
      <c r="B12" s="89" t="s">
        <v>360</v>
      </c>
      <c r="C12" s="66">
        <v>244890</v>
      </c>
      <c r="D12" s="66">
        <v>244890</v>
      </c>
      <c r="E12" s="66">
        <v>244890</v>
      </c>
      <c r="F12" s="66">
        <f>E12/C12%</f>
        <v>100</v>
      </c>
      <c r="G12" s="66">
        <f>E12/D12%</f>
        <v>100</v>
      </c>
      <c r="H12" s="21"/>
      <c r="I12" s="21"/>
      <c r="J12" s="21" t="s">
        <v>186</v>
      </c>
    </row>
    <row r="13" spans="1:10" ht="15.75" customHeight="1">
      <c r="A13" s="736" t="s">
        <v>765</v>
      </c>
      <c r="B13" s="736"/>
      <c r="C13" s="736"/>
      <c r="D13" s="737"/>
      <c r="E13" s="737"/>
      <c r="F13" s="737"/>
      <c r="G13" s="737"/>
      <c r="I13" s="21"/>
      <c r="J13" s="21"/>
    </row>
    <row r="14" spans="1:10" ht="21.75" customHeight="1" thickBot="1">
      <c r="A14" s="269"/>
      <c r="B14" s="269"/>
      <c r="C14" s="269"/>
      <c r="D14" s="303"/>
      <c r="E14" s="303"/>
      <c r="F14" s="303"/>
      <c r="G14" s="303"/>
      <c r="I14" s="21"/>
      <c r="J14" s="21"/>
    </row>
    <row r="15" spans="1:10" ht="15.75" customHeight="1" thickBot="1">
      <c r="A15" s="91" t="s">
        <v>190</v>
      </c>
      <c r="B15" s="91" t="s">
        <v>162</v>
      </c>
      <c r="C15" s="206" t="s">
        <v>247</v>
      </c>
      <c r="D15" s="206" t="s">
        <v>248</v>
      </c>
      <c r="E15" s="206" t="s">
        <v>249</v>
      </c>
      <c r="F15" s="206" t="s">
        <v>250</v>
      </c>
      <c r="G15" s="206" t="s">
        <v>251</v>
      </c>
      <c r="I15" s="21"/>
      <c r="J15" s="21"/>
    </row>
    <row r="16" spans="1:10" ht="27.75" customHeight="1">
      <c r="A16" s="630" t="s">
        <v>714</v>
      </c>
      <c r="B16" s="90" t="s">
        <v>361</v>
      </c>
      <c r="C16" s="297">
        <v>0</v>
      </c>
      <c r="D16" s="297">
        <v>151577.1</v>
      </c>
      <c r="E16" s="297">
        <v>129210.35</v>
      </c>
      <c r="F16" s="297">
        <v>0</v>
      </c>
      <c r="G16" s="66">
        <f>E16/D16%</f>
        <v>85.24397814709478</v>
      </c>
      <c r="H16" s="21"/>
      <c r="I16" s="95"/>
      <c r="J16" s="21"/>
    </row>
    <row r="17" spans="1:10" ht="199.5" customHeight="1">
      <c r="A17" s="733" t="s">
        <v>1034</v>
      </c>
      <c r="B17" s="733"/>
      <c r="C17" s="733"/>
      <c r="D17" s="734"/>
      <c r="E17" s="734"/>
      <c r="F17" s="734"/>
      <c r="G17" s="734"/>
      <c r="H17" s="21"/>
      <c r="I17" s="21"/>
      <c r="J17" s="21"/>
    </row>
    <row r="18" spans="1:9" ht="20.25" customHeight="1" thickBot="1">
      <c r="A18" s="416"/>
      <c r="B18" s="270"/>
      <c r="C18" s="270"/>
      <c r="D18" s="21"/>
      <c r="E18" s="21"/>
      <c r="F18" s="21"/>
      <c r="G18" s="21"/>
      <c r="H18" s="21"/>
      <c r="I18" s="21"/>
    </row>
    <row r="19" spans="1:9" ht="13.5" thickBot="1">
      <c r="A19" s="91" t="s">
        <v>190</v>
      </c>
      <c r="B19" s="91" t="s">
        <v>162</v>
      </c>
      <c r="C19" s="206" t="s">
        <v>247</v>
      </c>
      <c r="D19" s="206" t="s">
        <v>248</v>
      </c>
      <c r="E19" s="206" t="s">
        <v>249</v>
      </c>
      <c r="F19" s="206" t="s">
        <v>250</v>
      </c>
      <c r="G19" s="206" t="s">
        <v>251</v>
      </c>
      <c r="H19" s="21"/>
      <c r="I19" s="21"/>
    </row>
    <row r="20" spans="1:10" ht="12.75">
      <c r="A20" s="88">
        <v>4131</v>
      </c>
      <c r="B20" s="90" t="s">
        <v>30</v>
      </c>
      <c r="C20" s="66">
        <v>40350</v>
      </c>
      <c r="D20" s="66">
        <v>40350</v>
      </c>
      <c r="E20" s="66">
        <v>27000</v>
      </c>
      <c r="F20" s="66">
        <f>E20/C20%</f>
        <v>66.91449814126393</v>
      </c>
      <c r="G20" s="66">
        <f>E20/D20%</f>
        <v>66.91449814126393</v>
      </c>
      <c r="H20" s="21"/>
      <c r="I20" s="21"/>
      <c r="J20" s="21"/>
    </row>
    <row r="21" spans="1:9" ht="24" customHeight="1">
      <c r="A21" s="736" t="s">
        <v>766</v>
      </c>
      <c r="B21" s="736"/>
      <c r="C21" s="736"/>
      <c r="D21" s="737"/>
      <c r="E21" s="737"/>
      <c r="F21" s="737"/>
      <c r="G21" s="737"/>
      <c r="H21" s="21"/>
      <c r="I21" s="21"/>
    </row>
    <row r="22" spans="1:9" ht="26.25" customHeight="1" thickBot="1">
      <c r="A22" s="269"/>
      <c r="B22" s="269"/>
      <c r="C22" s="269"/>
      <c r="D22" s="303"/>
      <c r="E22" s="303"/>
      <c r="F22" s="303"/>
      <c r="G22" s="303"/>
      <c r="I22" s="21"/>
    </row>
    <row r="23" spans="1:9" ht="16.5" customHeight="1" thickBot="1">
      <c r="A23" s="91" t="s">
        <v>190</v>
      </c>
      <c r="B23" s="91" t="s">
        <v>162</v>
      </c>
      <c r="C23" s="206" t="s">
        <v>247</v>
      </c>
      <c r="D23" s="206" t="s">
        <v>248</v>
      </c>
      <c r="E23" s="206" t="s">
        <v>249</v>
      </c>
      <c r="F23" s="206" t="s">
        <v>250</v>
      </c>
      <c r="G23" s="206" t="s">
        <v>251</v>
      </c>
      <c r="I23" s="21"/>
    </row>
    <row r="24" spans="1:10" ht="16.5" customHeight="1">
      <c r="A24" s="88">
        <v>4131</v>
      </c>
      <c r="B24" s="90" t="s">
        <v>30</v>
      </c>
      <c r="C24" s="66">
        <v>21061.1</v>
      </c>
      <c r="D24" s="66">
        <v>21061.1</v>
      </c>
      <c r="E24" s="582">
        <v>1763.64</v>
      </c>
      <c r="F24" s="66">
        <f>E24/C24%</f>
        <v>8.373921590040407</v>
      </c>
      <c r="G24" s="66">
        <f>E24/D24%</f>
        <v>8.373921590040407</v>
      </c>
      <c r="H24" s="21"/>
      <c r="I24" s="21"/>
      <c r="J24" s="21"/>
    </row>
    <row r="25" spans="1:9" ht="39.75" customHeight="1">
      <c r="A25" s="736" t="s">
        <v>767</v>
      </c>
      <c r="B25" s="736"/>
      <c r="C25" s="736"/>
      <c r="D25" s="737"/>
      <c r="E25" s="737"/>
      <c r="F25" s="737"/>
      <c r="G25" s="737"/>
      <c r="H25" s="21"/>
      <c r="I25" s="21"/>
    </row>
    <row r="26" spans="1:9" ht="15" customHeight="1">
      <c r="A26" s="269"/>
      <c r="B26" s="269"/>
      <c r="C26" s="269"/>
      <c r="D26" s="303"/>
      <c r="E26" s="303"/>
      <c r="F26" s="303"/>
      <c r="G26" s="303"/>
      <c r="I26" s="21"/>
    </row>
    <row r="27" spans="1:7" ht="13.5" thickBot="1">
      <c r="A27" s="21"/>
      <c r="B27" s="21"/>
      <c r="C27" s="21"/>
      <c r="D27" s="21"/>
      <c r="E27" s="21"/>
      <c r="F27" s="21"/>
      <c r="G27" s="21"/>
    </row>
    <row r="28" spans="1:7" s="86" customFormat="1" ht="17.25" customHeight="1" thickBot="1">
      <c r="A28" s="259" t="s">
        <v>31</v>
      </c>
      <c r="B28" s="421"/>
      <c r="C28" s="79">
        <f>C4+C8+C12+C16+C20+C24</f>
        <v>353292.1</v>
      </c>
      <c r="D28" s="79">
        <f>D4+D8+D12+D16+D20+D24</f>
        <v>533434.2</v>
      </c>
      <c r="E28" s="79">
        <f>E4+E8+E12+E16+E20+E24</f>
        <v>478419.87</v>
      </c>
      <c r="F28" s="422">
        <f>E28/C28%</f>
        <v>135.4176529845983</v>
      </c>
      <c r="G28" s="423">
        <f>E28/D28%</f>
        <v>89.68676361583115</v>
      </c>
    </row>
    <row r="29" spans="1:7" ht="12.75">
      <c r="A29" s="735"/>
      <c r="B29" s="735"/>
      <c r="C29" s="735"/>
      <c r="D29" s="21"/>
      <c r="E29" s="21"/>
      <c r="F29" s="21"/>
      <c r="G29" s="21"/>
    </row>
    <row r="30" spans="1:7" ht="12.75">
      <c r="A30" s="735" t="s">
        <v>504</v>
      </c>
      <c r="B30" s="735"/>
      <c r="C30" s="735"/>
      <c r="D30" s="98"/>
      <c r="E30" s="450">
        <f>E20+E24</f>
        <v>28763.64</v>
      </c>
      <c r="F30" s="21"/>
      <c r="G30" s="21"/>
    </row>
    <row r="31" spans="1:7" ht="12.75">
      <c r="A31" s="735" t="s">
        <v>152</v>
      </c>
      <c r="B31" s="735"/>
      <c r="C31" s="735"/>
      <c r="D31" s="21"/>
      <c r="E31" s="450">
        <f>E4+E8+E12+E16</f>
        <v>449656.23</v>
      </c>
      <c r="F31" s="21"/>
      <c r="G31" s="21"/>
    </row>
    <row r="32" spans="1:7" ht="12.75">
      <c r="A32" s="21"/>
      <c r="B32" s="21"/>
      <c r="C32" s="21"/>
      <c r="D32" s="21"/>
      <c r="E32" s="21"/>
      <c r="F32" s="21"/>
      <c r="G32" s="21"/>
    </row>
    <row r="33" spans="1:7" ht="12.75">
      <c r="A33" s="21"/>
      <c r="B33" s="21"/>
      <c r="C33" s="21"/>
      <c r="D33" s="98"/>
      <c r="E33" s="98"/>
      <c r="F33" s="21"/>
      <c r="G33" s="21"/>
    </row>
    <row r="34" spans="1:8" ht="12.75">
      <c r="A34" s="23"/>
      <c r="B34" s="23"/>
      <c r="C34" s="95"/>
      <c r="D34" s="95"/>
      <c r="E34" s="709"/>
      <c r="F34" s="23"/>
      <c r="G34" s="23"/>
      <c r="H34" s="15"/>
    </row>
    <row r="35" spans="1:8" ht="12" customHeight="1">
      <c r="A35" s="733"/>
      <c r="B35" s="733"/>
      <c r="C35" s="733"/>
      <c r="D35" s="734"/>
      <c r="E35" s="734"/>
      <c r="F35" s="734"/>
      <c r="G35" s="734"/>
      <c r="H35" s="15"/>
    </row>
    <row r="36" spans="1:8" ht="12.75">
      <c r="A36" s="23"/>
      <c r="B36" s="23"/>
      <c r="C36" s="23"/>
      <c r="D36" s="23"/>
      <c r="E36" s="23"/>
      <c r="F36" s="23"/>
      <c r="G36" s="23"/>
      <c r="H36" s="15"/>
    </row>
    <row r="37" spans="1:7" ht="12.75">
      <c r="A37" s="21"/>
      <c r="B37" s="21"/>
      <c r="C37" s="21"/>
      <c r="D37" s="21"/>
      <c r="E37" s="21"/>
      <c r="F37" s="21"/>
      <c r="G37" s="21"/>
    </row>
    <row r="38" spans="1:7" ht="12.75">
      <c r="A38" s="21"/>
      <c r="B38" s="21"/>
      <c r="C38" s="21"/>
      <c r="D38" s="21"/>
      <c r="E38" s="21"/>
      <c r="F38" s="21"/>
      <c r="G38" s="21"/>
    </row>
    <row r="39" spans="1:7" ht="12.75">
      <c r="A39" s="21"/>
      <c r="B39" s="21"/>
      <c r="C39" s="21"/>
      <c r="D39" s="21"/>
      <c r="E39" s="21"/>
      <c r="F39" s="21"/>
      <c r="G39" s="21"/>
    </row>
    <row r="40" spans="1:7" ht="12.75">
      <c r="A40" s="21"/>
      <c r="B40" s="21"/>
      <c r="C40" s="21"/>
      <c r="D40" s="21"/>
      <c r="E40" s="21"/>
      <c r="F40" s="21"/>
      <c r="G40" s="21"/>
    </row>
    <row r="41" spans="1:7" ht="12.75">
      <c r="A41" s="21"/>
      <c r="B41" s="21"/>
      <c r="C41" s="21"/>
      <c r="D41" s="21"/>
      <c r="E41" s="21"/>
      <c r="F41" s="21"/>
      <c r="G41" s="21"/>
    </row>
    <row r="42" spans="1:7" ht="12.75">
      <c r="A42" s="21"/>
      <c r="B42" s="21"/>
      <c r="C42" s="21"/>
      <c r="D42" s="21"/>
      <c r="E42" s="21"/>
      <c r="F42" s="21"/>
      <c r="G42" s="21"/>
    </row>
    <row r="43" spans="1:7" ht="12.75">
      <c r="A43" s="21"/>
      <c r="B43" s="21"/>
      <c r="C43" s="21"/>
      <c r="D43" s="21"/>
      <c r="E43" s="21"/>
      <c r="F43" s="21"/>
      <c r="G43" s="21"/>
    </row>
    <row r="44" spans="1:7" ht="12.75">
      <c r="A44" s="21"/>
      <c r="B44" s="21"/>
      <c r="C44" s="21"/>
      <c r="D44" s="21"/>
      <c r="E44" s="21"/>
      <c r="F44" s="21"/>
      <c r="G44" s="21"/>
    </row>
    <row r="45" spans="1:7" ht="11.25" customHeight="1">
      <c r="A45" s="21"/>
      <c r="B45" s="21"/>
      <c r="C45" s="21"/>
      <c r="D45" s="21"/>
      <c r="E45" s="21"/>
      <c r="F45" s="21"/>
      <c r="G45" s="21"/>
    </row>
    <row r="46" spans="1:7" ht="12.75">
      <c r="A46" s="21"/>
      <c r="B46" s="21"/>
      <c r="C46" s="21"/>
      <c r="D46" s="21"/>
      <c r="E46" s="21"/>
      <c r="F46" s="21"/>
      <c r="G46" s="21"/>
    </row>
    <row r="47" spans="1:7" ht="12.75">
      <c r="A47" s="21"/>
      <c r="B47" s="21"/>
      <c r="C47" s="21"/>
      <c r="D47" s="21"/>
      <c r="E47" s="21"/>
      <c r="F47" s="21"/>
      <c r="G47" s="21"/>
    </row>
    <row r="48" spans="1:7" ht="12.75">
      <c r="A48" s="21"/>
      <c r="B48" s="21"/>
      <c r="C48" s="21"/>
      <c r="D48" s="21"/>
      <c r="E48" s="21"/>
      <c r="F48" s="21"/>
      <c r="G48" s="21"/>
    </row>
    <row r="49" spans="1:7" ht="12.75">
      <c r="A49" s="21"/>
      <c r="B49" s="21"/>
      <c r="C49" s="21"/>
      <c r="D49" s="21"/>
      <c r="E49" s="21"/>
      <c r="F49" s="21"/>
      <c r="G49" s="21"/>
    </row>
    <row r="50" spans="1:7" ht="12.75">
      <c r="A50" s="21"/>
      <c r="B50" s="21"/>
      <c r="C50" s="21"/>
      <c r="D50" s="21"/>
      <c r="E50" s="21"/>
      <c r="F50" s="21"/>
      <c r="G50" s="21"/>
    </row>
    <row r="51" spans="1:7" ht="12.75">
      <c r="A51" s="21"/>
      <c r="B51" s="21"/>
      <c r="C51" s="21"/>
      <c r="D51" s="21"/>
      <c r="E51" s="21"/>
      <c r="F51" s="21"/>
      <c r="G51" s="21"/>
    </row>
    <row r="52" spans="1:7" ht="12.75">
      <c r="A52" s="21"/>
      <c r="B52" s="21"/>
      <c r="C52" s="21"/>
      <c r="D52" s="21"/>
      <c r="E52" s="21"/>
      <c r="F52" s="21"/>
      <c r="G52" s="21"/>
    </row>
    <row r="53" spans="1:7" ht="12.75">
      <c r="A53" s="21"/>
      <c r="B53" s="21"/>
      <c r="C53" s="21"/>
      <c r="D53" s="21"/>
      <c r="E53" s="21"/>
      <c r="F53" s="21"/>
      <c r="G53" s="21"/>
    </row>
    <row r="57" spans="2:3" ht="12.75">
      <c r="B57" s="75"/>
      <c r="C57" s="75"/>
    </row>
    <row r="58" spans="2:3" ht="12.75">
      <c r="B58" s="75"/>
      <c r="C58" s="75"/>
    </row>
    <row r="59" spans="2:3" ht="12.75">
      <c r="B59" s="80"/>
      <c r="C59" s="75"/>
    </row>
    <row r="60" spans="2:3" ht="12.75">
      <c r="B60" s="75"/>
      <c r="C60" s="75"/>
    </row>
  </sheetData>
  <sheetProtection/>
  <mergeCells count="10">
    <mergeCell ref="A35:G35"/>
    <mergeCell ref="A31:C31"/>
    <mergeCell ref="A30:C30"/>
    <mergeCell ref="A29:C29"/>
    <mergeCell ref="A5:G5"/>
    <mergeCell ref="A21:G21"/>
    <mergeCell ref="A13:G13"/>
    <mergeCell ref="A25:G25"/>
    <mergeCell ref="A17:G17"/>
    <mergeCell ref="A9:G9"/>
  </mergeCells>
  <printOptions/>
  <pageMargins left="0.7874015748031497" right="0.7874015748031497" top="0.5905511811023623" bottom="0.7874015748031497" header="0.5118110236220472" footer="0.5118110236220472"/>
  <pageSetup firstPageNumber="12" useFirstPageNumber="1" horizontalDpi="600" verticalDpi="600" orientation="landscape" paperSize="9"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dimension ref="A1:I97"/>
  <sheetViews>
    <sheetView zoomScalePageLayoutView="0" workbookViewId="0" topLeftCell="A68">
      <selection activeCell="A31" sqref="A31"/>
    </sheetView>
  </sheetViews>
  <sheetFormatPr defaultColWidth="9.00390625" defaultRowHeight="12.75"/>
  <cols>
    <col min="2" max="2" width="42.125" style="0" customWidth="1"/>
    <col min="3" max="3" width="13.00390625" style="0" customWidth="1"/>
    <col min="4" max="4" width="12.125" style="0" customWidth="1"/>
    <col min="5" max="5" width="23.375" style="0" customWidth="1"/>
  </cols>
  <sheetData>
    <row r="1" s="21" customFormat="1" ht="17.25" customHeight="1">
      <c r="A1" s="82" t="s">
        <v>752</v>
      </c>
    </row>
    <row r="2" ht="15" customHeight="1">
      <c r="A2" s="99"/>
    </row>
    <row r="3" spans="1:9" ht="12.75" customHeight="1">
      <c r="A3" s="411"/>
      <c r="B3" s="304"/>
      <c r="C3" s="304"/>
      <c r="D3" s="304"/>
      <c r="E3" s="304"/>
      <c r="F3" s="21"/>
      <c r="G3" s="21"/>
      <c r="I3" s="21"/>
    </row>
    <row r="4" spans="1:9" ht="13.5" thickBot="1">
      <c r="A4" s="53" t="s">
        <v>154</v>
      </c>
      <c r="B4" s="21"/>
      <c r="C4" s="21"/>
      <c r="D4" s="21"/>
      <c r="E4" s="21"/>
      <c r="F4" s="21"/>
      <c r="G4" s="21"/>
      <c r="I4" s="21"/>
    </row>
    <row r="5" spans="1:9" ht="13.5" thickBot="1">
      <c r="A5" s="91" t="s">
        <v>190</v>
      </c>
      <c r="B5" s="91" t="s">
        <v>162</v>
      </c>
      <c r="C5" s="206" t="s">
        <v>247</v>
      </c>
      <c r="D5" s="206" t="s">
        <v>248</v>
      </c>
      <c r="E5" s="206" t="s">
        <v>249</v>
      </c>
      <c r="F5" s="206" t="s">
        <v>250</v>
      </c>
      <c r="G5" s="206" t="s">
        <v>251</v>
      </c>
      <c r="I5" s="21"/>
    </row>
    <row r="6" spans="1:9" ht="12.75">
      <c r="A6" s="88">
        <v>1341</v>
      </c>
      <c r="B6" s="90" t="s">
        <v>203</v>
      </c>
      <c r="C6" s="66">
        <v>2400</v>
      </c>
      <c r="D6" s="66">
        <v>2400</v>
      </c>
      <c r="E6" s="66">
        <v>1841.71</v>
      </c>
      <c r="F6" s="66">
        <f>E6/C6%</f>
        <v>76.73791666666666</v>
      </c>
      <c r="G6" s="66">
        <f>E6/D6%</f>
        <v>76.73791666666666</v>
      </c>
      <c r="I6" s="21"/>
    </row>
    <row r="7" spans="1:9" ht="27" customHeight="1">
      <c r="A7" s="736" t="s">
        <v>780</v>
      </c>
      <c r="B7" s="736"/>
      <c r="C7" s="736"/>
      <c r="D7" s="737"/>
      <c r="E7" s="737"/>
      <c r="F7" s="737"/>
      <c r="G7" s="737"/>
      <c r="I7" s="393"/>
    </row>
    <row r="8" spans="1:9" ht="8.25" customHeight="1">
      <c r="A8" s="94"/>
      <c r="B8" s="23"/>
      <c r="C8" s="412"/>
      <c r="D8" s="412"/>
      <c r="E8" s="412"/>
      <c r="F8" s="21"/>
      <c r="G8" s="21"/>
      <c r="I8" s="21"/>
    </row>
    <row r="9" spans="1:9" ht="13.5" thickBot="1">
      <c r="A9" s="53" t="s">
        <v>154</v>
      </c>
      <c r="B9" s="21"/>
      <c r="C9" s="21"/>
      <c r="D9" s="21"/>
      <c r="E9" s="21"/>
      <c r="F9" s="21"/>
      <c r="G9" s="21"/>
      <c r="I9" s="21"/>
    </row>
    <row r="10" spans="1:9" ht="13.5" thickBot="1">
      <c r="A10" s="91" t="s">
        <v>190</v>
      </c>
      <c r="B10" s="91" t="s">
        <v>162</v>
      </c>
      <c r="C10" s="206" t="s">
        <v>247</v>
      </c>
      <c r="D10" s="206" t="s">
        <v>248</v>
      </c>
      <c r="E10" s="206" t="s">
        <v>249</v>
      </c>
      <c r="F10" s="206" t="s">
        <v>250</v>
      </c>
      <c r="G10" s="206" t="s">
        <v>251</v>
      </c>
      <c r="I10" s="21"/>
    </row>
    <row r="11" spans="1:9" ht="12.75">
      <c r="A11" s="88">
        <v>1342</v>
      </c>
      <c r="B11" s="100" t="s">
        <v>575</v>
      </c>
      <c r="C11" s="66">
        <v>300</v>
      </c>
      <c r="D11" s="66">
        <v>300</v>
      </c>
      <c r="E11" s="66">
        <v>246.61</v>
      </c>
      <c r="F11" s="66">
        <f>E11/C11%</f>
        <v>82.20333333333333</v>
      </c>
      <c r="G11" s="66">
        <f>E11/D11%</f>
        <v>82.20333333333333</v>
      </c>
      <c r="I11" s="21"/>
    </row>
    <row r="12" spans="1:9" ht="42" customHeight="1">
      <c r="A12" s="736" t="s">
        <v>926</v>
      </c>
      <c r="B12" s="736"/>
      <c r="C12" s="736"/>
      <c r="D12" s="737"/>
      <c r="E12" s="737"/>
      <c r="F12" s="737"/>
      <c r="G12" s="737"/>
      <c r="I12" s="21"/>
    </row>
    <row r="13" spans="1:9" ht="13.5" customHeight="1">
      <c r="A13" s="733"/>
      <c r="B13" s="733"/>
      <c r="C13" s="733"/>
      <c r="D13" s="21"/>
      <c r="E13" s="21"/>
      <c r="F13" s="21"/>
      <c r="G13" s="21"/>
      <c r="I13" s="21"/>
    </row>
    <row r="14" spans="1:9" ht="13.5" thickBot="1">
      <c r="A14" s="53" t="s">
        <v>154</v>
      </c>
      <c r="B14" s="21"/>
      <c r="C14" s="21"/>
      <c r="D14" s="21"/>
      <c r="E14" s="21"/>
      <c r="F14" s="21"/>
      <c r="G14" s="21"/>
      <c r="I14" s="21"/>
    </row>
    <row r="15" spans="1:9" ht="13.5" thickBot="1">
      <c r="A15" s="91" t="s">
        <v>190</v>
      </c>
      <c r="B15" s="91" t="s">
        <v>162</v>
      </c>
      <c r="C15" s="206" t="s">
        <v>247</v>
      </c>
      <c r="D15" s="206" t="s">
        <v>248</v>
      </c>
      <c r="E15" s="206" t="s">
        <v>249</v>
      </c>
      <c r="F15" s="206" t="s">
        <v>250</v>
      </c>
      <c r="G15" s="206" t="s">
        <v>251</v>
      </c>
      <c r="I15" s="21"/>
    </row>
    <row r="16" spans="1:9" ht="12.75">
      <c r="A16" s="88">
        <v>1343</v>
      </c>
      <c r="B16" s="100" t="s">
        <v>204</v>
      </c>
      <c r="C16" s="66">
        <v>4000</v>
      </c>
      <c r="D16" s="66">
        <v>4000</v>
      </c>
      <c r="E16" s="66">
        <v>2345.79</v>
      </c>
      <c r="F16" s="66">
        <f>E16/C16%</f>
        <v>58.64475</v>
      </c>
      <c r="G16" s="66">
        <f>E16/D16%</f>
        <v>58.64475</v>
      </c>
      <c r="I16" s="21"/>
    </row>
    <row r="17" spans="1:9" ht="42.75" customHeight="1">
      <c r="A17" s="736" t="s">
        <v>781</v>
      </c>
      <c r="B17" s="736"/>
      <c r="C17" s="736"/>
      <c r="D17" s="737"/>
      <c r="E17" s="737"/>
      <c r="F17" s="737"/>
      <c r="G17" s="737"/>
      <c r="I17" s="21"/>
    </row>
    <row r="18" spans="1:9" ht="12" customHeight="1">
      <c r="A18" s="53"/>
      <c r="B18" s="21"/>
      <c r="C18" s="21"/>
      <c r="D18" s="21"/>
      <c r="E18" s="21"/>
      <c r="F18" s="21"/>
      <c r="G18" s="21"/>
      <c r="I18" s="21"/>
    </row>
    <row r="19" spans="1:9" ht="12" customHeight="1" thickBot="1">
      <c r="A19" s="53" t="s">
        <v>154</v>
      </c>
      <c r="B19" s="21"/>
      <c r="C19" s="21"/>
      <c r="D19" s="21"/>
      <c r="E19" s="21"/>
      <c r="F19" s="21"/>
      <c r="G19" s="21"/>
      <c r="I19" s="21"/>
    </row>
    <row r="20" spans="1:9" ht="13.5" thickBot="1">
      <c r="A20" s="91" t="s">
        <v>190</v>
      </c>
      <c r="B20" s="91" t="s">
        <v>162</v>
      </c>
      <c r="C20" s="206" t="s">
        <v>247</v>
      </c>
      <c r="D20" s="206" t="s">
        <v>248</v>
      </c>
      <c r="E20" s="206" t="s">
        <v>249</v>
      </c>
      <c r="F20" s="206" t="s">
        <v>250</v>
      </c>
      <c r="G20" s="206" t="s">
        <v>251</v>
      </c>
      <c r="I20" s="21"/>
    </row>
    <row r="21" spans="1:9" ht="12.75">
      <c r="A21" s="88">
        <v>1344</v>
      </c>
      <c r="B21" s="100" t="s">
        <v>205</v>
      </c>
      <c r="C21" s="66">
        <v>5</v>
      </c>
      <c r="D21" s="66">
        <v>5</v>
      </c>
      <c r="E21" s="66">
        <v>0.99</v>
      </c>
      <c r="F21" s="66">
        <f>E21/C21%</f>
        <v>19.799999999999997</v>
      </c>
      <c r="G21" s="66">
        <f>E21/D21%</f>
        <v>19.799999999999997</v>
      </c>
      <c r="I21" s="498"/>
    </row>
    <row r="22" spans="1:9" ht="30.75" customHeight="1">
      <c r="A22" s="736" t="s">
        <v>934</v>
      </c>
      <c r="B22" s="736"/>
      <c r="C22" s="736"/>
      <c r="D22" s="737"/>
      <c r="E22" s="737"/>
      <c r="F22" s="737"/>
      <c r="G22" s="737"/>
      <c r="I22" s="21"/>
    </row>
    <row r="23" spans="1:9" ht="8.25" customHeight="1">
      <c r="A23" s="269"/>
      <c r="B23" s="269"/>
      <c r="C23" s="269"/>
      <c r="D23" s="303"/>
      <c r="E23" s="303"/>
      <c r="F23" s="303"/>
      <c r="G23" s="303"/>
      <c r="I23" s="21"/>
    </row>
    <row r="24" spans="1:9" ht="13.5" customHeight="1" thickBot="1">
      <c r="A24" s="53" t="s">
        <v>154</v>
      </c>
      <c r="B24" s="21"/>
      <c r="C24" s="21"/>
      <c r="D24" s="21"/>
      <c r="E24" s="21"/>
      <c r="F24" s="21"/>
      <c r="G24" s="21"/>
      <c r="I24" s="21"/>
    </row>
    <row r="25" spans="1:9" ht="13.5" customHeight="1" thickBot="1">
      <c r="A25" s="91" t="s">
        <v>190</v>
      </c>
      <c r="B25" s="91" t="s">
        <v>162</v>
      </c>
      <c r="C25" s="206" t="s">
        <v>247</v>
      </c>
      <c r="D25" s="206" t="s">
        <v>248</v>
      </c>
      <c r="E25" s="206" t="s">
        <v>249</v>
      </c>
      <c r="F25" s="206" t="s">
        <v>250</v>
      </c>
      <c r="G25" s="206" t="s">
        <v>251</v>
      </c>
      <c r="I25" s="21"/>
    </row>
    <row r="26" spans="1:9" ht="13.5" customHeight="1">
      <c r="A26" s="88">
        <v>1349</v>
      </c>
      <c r="B26" s="100" t="s">
        <v>594</v>
      </c>
      <c r="C26" s="66">
        <v>0</v>
      </c>
      <c r="D26" s="66">
        <v>0</v>
      </c>
      <c r="E26" s="66">
        <v>128.63</v>
      </c>
      <c r="F26" s="66">
        <v>0</v>
      </c>
      <c r="G26" s="66">
        <v>0</v>
      </c>
      <c r="I26" s="21"/>
    </row>
    <row r="27" spans="1:9" ht="28.5" customHeight="1">
      <c r="A27" s="736" t="s">
        <v>655</v>
      </c>
      <c r="B27" s="736"/>
      <c r="C27" s="736"/>
      <c r="D27" s="737"/>
      <c r="E27" s="737"/>
      <c r="F27" s="737"/>
      <c r="G27" s="737"/>
      <c r="I27" s="21"/>
    </row>
    <row r="28" spans="1:9" ht="27" customHeight="1">
      <c r="A28" s="269"/>
      <c r="B28" s="269"/>
      <c r="C28" s="269"/>
      <c r="D28" s="303"/>
      <c r="E28" s="303"/>
      <c r="F28" s="303"/>
      <c r="G28" s="303"/>
      <c r="I28" s="21"/>
    </row>
    <row r="29" spans="1:9" ht="27" customHeight="1">
      <c r="A29" s="269"/>
      <c r="B29" s="269"/>
      <c r="C29" s="269"/>
      <c r="D29" s="303"/>
      <c r="E29" s="303"/>
      <c r="F29" s="303"/>
      <c r="G29" s="303"/>
      <c r="I29" s="21"/>
    </row>
    <row r="30" spans="1:9" ht="13.5" customHeight="1">
      <c r="A30" s="269"/>
      <c r="B30" s="269"/>
      <c r="C30" s="269"/>
      <c r="D30" s="303"/>
      <c r="E30" s="303"/>
      <c r="F30" s="303"/>
      <c r="G30" s="303"/>
      <c r="I30" s="21"/>
    </row>
    <row r="31" spans="1:9" ht="13.5" customHeight="1">
      <c r="A31" s="269"/>
      <c r="B31" s="269"/>
      <c r="C31" s="269"/>
      <c r="D31" s="303"/>
      <c r="E31" s="303"/>
      <c r="F31" s="303"/>
      <c r="G31" s="303"/>
      <c r="I31" s="21"/>
    </row>
    <row r="32" spans="1:9" ht="13.5" customHeight="1" thickBot="1">
      <c r="A32" s="53" t="s">
        <v>154</v>
      </c>
      <c r="B32" s="21"/>
      <c r="C32" s="21"/>
      <c r="D32" s="21"/>
      <c r="E32" s="21"/>
      <c r="F32" s="21"/>
      <c r="G32" s="21"/>
      <c r="I32" s="21"/>
    </row>
    <row r="33" spans="1:9" ht="13.5" customHeight="1" thickBot="1">
      <c r="A33" s="91" t="s">
        <v>190</v>
      </c>
      <c r="B33" s="91" t="s">
        <v>162</v>
      </c>
      <c r="C33" s="206" t="s">
        <v>247</v>
      </c>
      <c r="D33" s="206" t="s">
        <v>248</v>
      </c>
      <c r="E33" s="206" t="s">
        <v>249</v>
      </c>
      <c r="F33" s="206" t="s">
        <v>250</v>
      </c>
      <c r="G33" s="206" t="s">
        <v>251</v>
      </c>
      <c r="I33" s="21"/>
    </row>
    <row r="34" spans="1:9" ht="13.5" customHeight="1">
      <c r="A34" s="88">
        <v>1361</v>
      </c>
      <c r="B34" s="275" t="s">
        <v>95</v>
      </c>
      <c r="C34" s="66">
        <v>0</v>
      </c>
      <c r="D34" s="66">
        <v>0</v>
      </c>
      <c r="E34" s="66">
        <v>139.5</v>
      </c>
      <c r="F34" s="66">
        <v>0</v>
      </c>
      <c r="G34" s="66">
        <v>0</v>
      </c>
      <c r="I34" s="21"/>
    </row>
    <row r="35" spans="1:9" ht="13.5" customHeight="1">
      <c r="A35" s="736" t="s">
        <v>782</v>
      </c>
      <c r="B35" s="736"/>
      <c r="C35" s="736"/>
      <c r="D35" s="737"/>
      <c r="E35" s="737"/>
      <c r="F35" s="737"/>
      <c r="G35" s="737"/>
      <c r="I35" s="21"/>
    </row>
    <row r="36" spans="1:9" ht="14.25" customHeight="1">
      <c r="A36" s="269"/>
      <c r="B36" s="269"/>
      <c r="C36" s="269"/>
      <c r="D36" s="303"/>
      <c r="E36" s="303"/>
      <c r="F36" s="303"/>
      <c r="G36" s="303"/>
      <c r="I36" s="21"/>
    </row>
    <row r="37" spans="1:9" ht="13.5" thickBot="1">
      <c r="A37" s="53" t="s">
        <v>193</v>
      </c>
      <c r="B37" s="21"/>
      <c r="C37" s="21"/>
      <c r="D37" s="21"/>
      <c r="E37" s="21"/>
      <c r="F37" s="21"/>
      <c r="G37" s="21"/>
      <c r="I37" s="21"/>
    </row>
    <row r="38" spans="1:9" ht="13.5" thickBot="1">
      <c r="A38" s="91" t="s">
        <v>190</v>
      </c>
      <c r="B38" s="91" t="s">
        <v>162</v>
      </c>
      <c r="C38" s="206" t="s">
        <v>247</v>
      </c>
      <c r="D38" s="206" t="s">
        <v>248</v>
      </c>
      <c r="E38" s="206" t="s">
        <v>249</v>
      </c>
      <c r="F38" s="206" t="s">
        <v>250</v>
      </c>
      <c r="G38" s="206" t="s">
        <v>251</v>
      </c>
      <c r="I38" s="21"/>
    </row>
    <row r="39" spans="1:9" ht="12.75">
      <c r="A39" s="88">
        <v>1361</v>
      </c>
      <c r="B39" s="275" t="s">
        <v>95</v>
      </c>
      <c r="C39" s="66">
        <v>35</v>
      </c>
      <c r="D39" s="66">
        <v>35</v>
      </c>
      <c r="E39" s="66">
        <v>20.1</v>
      </c>
      <c r="F39" s="66">
        <f>E39/C39%</f>
        <v>57.42857142857144</v>
      </c>
      <c r="G39" s="66">
        <f>E39/D39%</f>
        <v>57.42857142857144</v>
      </c>
      <c r="I39" s="21"/>
    </row>
    <row r="40" spans="1:9" ht="12.75">
      <c r="A40" s="94"/>
      <c r="B40" s="23" t="s">
        <v>927</v>
      </c>
      <c r="C40" s="95"/>
      <c r="D40" s="95"/>
      <c r="E40" s="95"/>
      <c r="F40" s="21"/>
      <c r="G40" s="21"/>
      <c r="I40" s="21"/>
    </row>
    <row r="41" spans="1:9" ht="12" customHeight="1">
      <c r="A41" s="739" t="s">
        <v>686</v>
      </c>
      <c r="B41" s="735"/>
      <c r="C41" s="735"/>
      <c r="D41" s="735"/>
      <c r="E41" s="735"/>
      <c r="F41" s="735"/>
      <c r="G41" s="735"/>
      <c r="I41" s="21"/>
    </row>
    <row r="42" spans="1:9" ht="10.5" customHeight="1">
      <c r="A42" s="410"/>
      <c r="B42" s="304"/>
      <c r="C42" s="304"/>
      <c r="D42" s="304"/>
      <c r="E42" s="304"/>
      <c r="F42" s="304"/>
      <c r="G42" s="304"/>
      <c r="I42" s="21"/>
    </row>
    <row r="43" spans="1:9" ht="13.5" thickBot="1">
      <c r="A43" s="53" t="s">
        <v>266</v>
      </c>
      <c r="B43" s="21"/>
      <c r="C43" s="21"/>
      <c r="D43" s="21"/>
      <c r="E43" s="21"/>
      <c r="F43" s="21"/>
      <c r="G43" s="21"/>
      <c r="I43" s="21"/>
    </row>
    <row r="44" spans="1:9" ht="13.5" thickBot="1">
      <c r="A44" s="91" t="s">
        <v>190</v>
      </c>
      <c r="B44" s="91" t="s">
        <v>162</v>
      </c>
      <c r="C44" s="206" t="s">
        <v>247</v>
      </c>
      <c r="D44" s="206" t="s">
        <v>248</v>
      </c>
      <c r="E44" s="206" t="s">
        <v>249</v>
      </c>
      <c r="F44" s="206" t="s">
        <v>250</v>
      </c>
      <c r="G44" s="206" t="s">
        <v>251</v>
      </c>
      <c r="I44" s="21"/>
    </row>
    <row r="45" spans="1:9" ht="12.75">
      <c r="A45" s="88">
        <v>1361</v>
      </c>
      <c r="B45" s="90" t="s">
        <v>178</v>
      </c>
      <c r="C45" s="66">
        <v>800</v>
      </c>
      <c r="D45" s="66">
        <v>800</v>
      </c>
      <c r="E45" s="66">
        <v>759.2</v>
      </c>
      <c r="F45" s="66">
        <f>E45/C45%</f>
        <v>94.9</v>
      </c>
      <c r="G45" s="66">
        <f>E45/D45%</f>
        <v>94.9</v>
      </c>
      <c r="I45" s="21"/>
    </row>
    <row r="46" spans="1:9" ht="12.75" hidden="1">
      <c r="A46" s="94"/>
      <c r="B46" s="740" t="s">
        <v>102</v>
      </c>
      <c r="C46" s="740"/>
      <c r="D46" s="21"/>
      <c r="E46" s="21"/>
      <c r="F46" s="21"/>
      <c r="G46" s="21"/>
      <c r="I46" s="21"/>
    </row>
    <row r="47" spans="1:9" ht="12.75">
      <c r="A47" s="739" t="s">
        <v>687</v>
      </c>
      <c r="B47" s="735"/>
      <c r="C47" s="735"/>
      <c r="D47" s="735"/>
      <c r="E47" s="735"/>
      <c r="F47" s="735"/>
      <c r="G47" s="735"/>
      <c r="I47" s="21"/>
    </row>
    <row r="48" spans="1:9" ht="12.75" customHeight="1">
      <c r="A48" s="54"/>
      <c r="B48" s="23"/>
      <c r="C48" s="270"/>
      <c r="D48" s="270"/>
      <c r="E48" s="270"/>
      <c r="F48" s="21"/>
      <c r="G48" s="21"/>
      <c r="I48" s="21"/>
    </row>
    <row r="49" spans="1:9" ht="13.5" thickBot="1">
      <c r="A49" s="53" t="s">
        <v>194</v>
      </c>
      <c r="B49" s="21"/>
      <c r="C49" s="21"/>
      <c r="D49" s="21"/>
      <c r="E49" s="21"/>
      <c r="F49" s="21"/>
      <c r="G49" s="21"/>
      <c r="I49" s="21"/>
    </row>
    <row r="50" spans="1:9" ht="13.5" thickBot="1">
      <c r="A50" s="91" t="s">
        <v>190</v>
      </c>
      <c r="B50" s="91" t="s">
        <v>162</v>
      </c>
      <c r="C50" s="206" t="s">
        <v>247</v>
      </c>
      <c r="D50" s="206" t="s">
        <v>248</v>
      </c>
      <c r="E50" s="206" t="s">
        <v>249</v>
      </c>
      <c r="F50" s="206" t="s">
        <v>250</v>
      </c>
      <c r="G50" s="206" t="s">
        <v>251</v>
      </c>
      <c r="I50" s="21"/>
    </row>
    <row r="51" spans="1:9" ht="12.75">
      <c r="A51" s="88">
        <v>1361</v>
      </c>
      <c r="B51" s="90" t="s">
        <v>178</v>
      </c>
      <c r="C51" s="66">
        <v>1400</v>
      </c>
      <c r="D51" s="66">
        <v>1400</v>
      </c>
      <c r="E51" s="66">
        <v>1771.31</v>
      </c>
      <c r="F51" s="66">
        <f>E51/C51%</f>
        <v>126.52214285714285</v>
      </c>
      <c r="G51" s="66">
        <f>E51/D51%</f>
        <v>126.52214285714285</v>
      </c>
      <c r="I51" s="21"/>
    </row>
    <row r="52" spans="1:9" ht="12.75">
      <c r="A52" s="94"/>
      <c r="B52" s="23" t="s">
        <v>103</v>
      </c>
      <c r="C52" s="95"/>
      <c r="D52" s="95"/>
      <c r="E52" s="95"/>
      <c r="F52" s="21"/>
      <c r="G52" s="21"/>
      <c r="I52" s="21"/>
    </row>
    <row r="53" spans="1:9" ht="12.75">
      <c r="A53" s="739" t="s">
        <v>784</v>
      </c>
      <c r="B53" s="735"/>
      <c r="C53" s="735"/>
      <c r="D53" s="735"/>
      <c r="E53" s="735"/>
      <c r="F53" s="735"/>
      <c r="G53" s="735"/>
      <c r="I53" s="21"/>
    </row>
    <row r="54" spans="1:9" ht="12.75">
      <c r="A54" s="410"/>
      <c r="B54" s="304"/>
      <c r="C54" s="304"/>
      <c r="D54" s="304"/>
      <c r="E54" s="304"/>
      <c r="F54" s="304"/>
      <c r="G54" s="304"/>
      <c r="I54" s="21"/>
    </row>
    <row r="55" spans="1:9" ht="13.5" thickBot="1">
      <c r="A55" s="53" t="s">
        <v>156</v>
      </c>
      <c r="B55" s="21"/>
      <c r="C55" s="21"/>
      <c r="D55" s="21"/>
      <c r="E55" s="21"/>
      <c r="F55" s="21"/>
      <c r="G55" s="21"/>
      <c r="I55" s="21"/>
    </row>
    <row r="56" spans="1:9" ht="13.5" thickBot="1">
      <c r="A56" s="91" t="s">
        <v>190</v>
      </c>
      <c r="B56" s="91" t="s">
        <v>162</v>
      </c>
      <c r="C56" s="206" t="s">
        <v>247</v>
      </c>
      <c r="D56" s="206" t="s">
        <v>248</v>
      </c>
      <c r="E56" s="206" t="s">
        <v>249</v>
      </c>
      <c r="F56" s="206" t="s">
        <v>250</v>
      </c>
      <c r="G56" s="206" t="s">
        <v>251</v>
      </c>
      <c r="I56" s="21"/>
    </row>
    <row r="57" spans="1:9" ht="12.75">
      <c r="A57" s="88">
        <v>1361</v>
      </c>
      <c r="B57" s="90" t="s">
        <v>178</v>
      </c>
      <c r="C57" s="66">
        <v>130</v>
      </c>
      <c r="D57" s="66">
        <v>130</v>
      </c>
      <c r="E57" s="66">
        <v>138.44</v>
      </c>
      <c r="F57" s="66">
        <f>E57/C57%</f>
        <v>106.49230769230769</v>
      </c>
      <c r="G57" s="66">
        <f>E57/D57%</f>
        <v>106.49230769230769</v>
      </c>
      <c r="I57" s="21"/>
    </row>
    <row r="58" spans="1:9" ht="12.75">
      <c r="A58" s="94"/>
      <c r="B58" s="23" t="s">
        <v>104</v>
      </c>
      <c r="C58" s="95"/>
      <c r="D58" s="95"/>
      <c r="E58" s="95"/>
      <c r="F58" s="21"/>
      <c r="G58" s="21"/>
      <c r="I58" s="21"/>
    </row>
    <row r="59" spans="1:9" ht="14.25" customHeight="1">
      <c r="A59" s="739" t="s">
        <v>783</v>
      </c>
      <c r="B59" s="735"/>
      <c r="C59" s="735"/>
      <c r="D59" s="735"/>
      <c r="E59" s="735"/>
      <c r="F59" s="735"/>
      <c r="G59" s="735"/>
      <c r="I59" s="21"/>
    </row>
    <row r="60" spans="1:9" ht="14.25" customHeight="1">
      <c r="A60" s="410"/>
      <c r="B60" s="304"/>
      <c r="C60" s="304"/>
      <c r="D60" s="304"/>
      <c r="E60" s="304"/>
      <c r="F60" s="304"/>
      <c r="G60" s="304"/>
      <c r="I60" s="21"/>
    </row>
    <row r="61" spans="1:9" ht="13.5" thickBot="1">
      <c r="A61" s="53" t="s">
        <v>282</v>
      </c>
      <c r="B61" s="21"/>
      <c r="C61" s="21"/>
      <c r="D61" s="21"/>
      <c r="E61" s="21"/>
      <c r="F61" s="21"/>
      <c r="G61" s="21"/>
      <c r="I61" s="21"/>
    </row>
    <row r="62" spans="1:9" ht="13.5" thickBot="1">
      <c r="A62" s="91" t="s">
        <v>190</v>
      </c>
      <c r="B62" s="91" t="s">
        <v>162</v>
      </c>
      <c r="C62" s="206" t="s">
        <v>247</v>
      </c>
      <c r="D62" s="206" t="s">
        <v>248</v>
      </c>
      <c r="E62" s="206" t="s">
        <v>249</v>
      </c>
      <c r="F62" s="206" t="s">
        <v>250</v>
      </c>
      <c r="G62" s="206" t="s">
        <v>251</v>
      </c>
      <c r="I62" s="21"/>
    </row>
    <row r="63" spans="1:9" ht="12.75">
      <c r="A63" s="87">
        <v>1361</v>
      </c>
      <c r="B63" s="89" t="s">
        <v>284</v>
      </c>
      <c r="C63" s="66">
        <v>1330</v>
      </c>
      <c r="D63" s="66">
        <v>1330</v>
      </c>
      <c r="E63" s="66">
        <v>932.35</v>
      </c>
      <c r="F63" s="66">
        <f>E63/C63%</f>
        <v>70.1015037593985</v>
      </c>
      <c r="G63" s="66">
        <f>E63/D63%</f>
        <v>70.1015037593985</v>
      </c>
      <c r="I63" s="21"/>
    </row>
    <row r="64" spans="1:9" ht="13.5" thickBot="1">
      <c r="A64" s="449">
        <v>1361</v>
      </c>
      <c r="B64" s="35" t="s">
        <v>419</v>
      </c>
      <c r="C64" s="295">
        <v>0</v>
      </c>
      <c r="D64" s="295">
        <v>0</v>
      </c>
      <c r="E64" s="295">
        <v>14</v>
      </c>
      <c r="F64" s="295">
        <v>0</v>
      </c>
      <c r="G64" s="295">
        <v>0</v>
      </c>
      <c r="I64" s="21"/>
    </row>
    <row r="65" spans="1:9" ht="13.5" thickBot="1">
      <c r="A65" s="413" t="s">
        <v>131</v>
      </c>
      <c r="B65" s="428"/>
      <c r="C65" s="391">
        <f>SUM(C63:C64)</f>
        <v>1330</v>
      </c>
      <c r="D65" s="391">
        <f>SUM(D63:D64)</f>
        <v>1330</v>
      </c>
      <c r="E65" s="391">
        <f>SUM(E63:E64)</f>
        <v>946.35</v>
      </c>
      <c r="F65" s="391">
        <f>E65/C65%</f>
        <v>71.15413533834587</v>
      </c>
      <c r="G65" s="427">
        <f>E65/D65%</f>
        <v>71.15413533834587</v>
      </c>
      <c r="I65" s="21"/>
    </row>
    <row r="66" spans="1:9" ht="12.75">
      <c r="A66" s="94"/>
      <c r="B66" s="23" t="s">
        <v>285</v>
      </c>
      <c r="C66" s="95"/>
      <c r="D66" s="95"/>
      <c r="E66" s="95"/>
      <c r="F66" s="21"/>
      <c r="G66" s="21"/>
      <c r="I66" s="21"/>
    </row>
    <row r="67" spans="1:9" ht="15" customHeight="1">
      <c r="A67" s="733" t="s">
        <v>433</v>
      </c>
      <c r="B67" s="733"/>
      <c r="C67" s="733"/>
      <c r="D67" s="738"/>
      <c r="E67" s="738"/>
      <c r="F67" s="738"/>
      <c r="G67" s="738"/>
      <c r="I67" s="21"/>
    </row>
    <row r="68" spans="1:9" ht="15" customHeight="1">
      <c r="A68" s="269"/>
      <c r="B68" s="269"/>
      <c r="C68" s="269"/>
      <c r="D68" s="270"/>
      <c r="E68" s="270"/>
      <c r="F68" s="270"/>
      <c r="G68" s="270"/>
      <c r="I68" s="21"/>
    </row>
    <row r="69" spans="1:9" ht="15" customHeight="1">
      <c r="A69" s="269"/>
      <c r="B69" s="269"/>
      <c r="C69" s="269"/>
      <c r="D69" s="270"/>
      <c r="E69" s="270"/>
      <c r="F69" s="270"/>
      <c r="G69" s="270"/>
      <c r="I69" s="21"/>
    </row>
    <row r="70" spans="1:9" ht="13.5" thickBot="1">
      <c r="A70" s="53" t="s">
        <v>128</v>
      </c>
      <c r="B70" s="21"/>
      <c r="C70" s="21"/>
      <c r="D70" s="21"/>
      <c r="E70" s="21"/>
      <c r="F70" s="21"/>
      <c r="G70" s="21"/>
      <c r="I70" s="21"/>
    </row>
    <row r="71" spans="1:9" ht="13.5" thickBot="1">
      <c r="A71" s="91" t="s">
        <v>190</v>
      </c>
      <c r="B71" s="91" t="s">
        <v>162</v>
      </c>
      <c r="C71" s="206" t="s">
        <v>247</v>
      </c>
      <c r="D71" s="206" t="s">
        <v>248</v>
      </c>
      <c r="E71" s="206" t="s">
        <v>249</v>
      </c>
      <c r="F71" s="206" t="s">
        <v>250</v>
      </c>
      <c r="G71" s="206" t="s">
        <v>251</v>
      </c>
      <c r="I71" s="21"/>
    </row>
    <row r="72" spans="1:9" ht="12.75">
      <c r="A72" s="88">
        <v>1361</v>
      </c>
      <c r="B72" s="90" t="s">
        <v>129</v>
      </c>
      <c r="C72" s="66">
        <v>3600</v>
      </c>
      <c r="D72" s="66">
        <v>3600</v>
      </c>
      <c r="E72" s="66">
        <v>1329.7</v>
      </c>
      <c r="F72" s="66">
        <f>E72/C72%</f>
        <v>36.93611111111111</v>
      </c>
      <c r="G72" s="66">
        <f>E72/D72%</f>
        <v>36.93611111111111</v>
      </c>
      <c r="I72" s="21"/>
    </row>
    <row r="73" spans="1:9" ht="13.5" thickBot="1">
      <c r="A73" s="414">
        <v>1361</v>
      </c>
      <c r="B73" s="24" t="s">
        <v>130</v>
      </c>
      <c r="C73" s="74">
        <v>590</v>
      </c>
      <c r="D73" s="74">
        <v>590</v>
      </c>
      <c r="E73" s="74">
        <v>475.45</v>
      </c>
      <c r="F73" s="74">
        <f>E73/C73%</f>
        <v>80.58474576271186</v>
      </c>
      <c r="G73" s="74">
        <f>E73/D73%</f>
        <v>80.58474576271186</v>
      </c>
      <c r="I73" s="21"/>
    </row>
    <row r="74" spans="1:9" ht="13.5" thickBot="1">
      <c r="A74" s="413" t="s">
        <v>131</v>
      </c>
      <c r="B74" s="428"/>
      <c r="C74" s="427">
        <f>SUM(C72:C73)</f>
        <v>4190</v>
      </c>
      <c r="D74" s="427">
        <f>SUM(D72:D73)</f>
        <v>4190</v>
      </c>
      <c r="E74" s="427">
        <f>SUM(E72:E73)</f>
        <v>1805.15</v>
      </c>
      <c r="F74" s="335">
        <f>E74/C74%</f>
        <v>43.082338902147974</v>
      </c>
      <c r="G74" s="336">
        <f>E74/D74%</f>
        <v>43.082338902147974</v>
      </c>
      <c r="I74" s="21"/>
    </row>
    <row r="75" spans="1:9" ht="12.75">
      <c r="A75" s="94"/>
      <c r="B75" s="23" t="s">
        <v>132</v>
      </c>
      <c r="C75" s="95"/>
      <c r="D75" s="95"/>
      <c r="E75" s="95"/>
      <c r="F75" s="21"/>
      <c r="G75" s="21"/>
      <c r="I75" s="21"/>
    </row>
    <row r="76" spans="1:9" ht="13.5" customHeight="1">
      <c r="A76" s="733" t="s">
        <v>432</v>
      </c>
      <c r="B76" s="733"/>
      <c r="C76" s="733"/>
      <c r="D76" s="738"/>
      <c r="E76" s="738"/>
      <c r="F76" s="738"/>
      <c r="G76" s="738"/>
      <c r="I76" s="21"/>
    </row>
    <row r="77" spans="1:9" ht="13.5" customHeight="1">
      <c r="A77" s="94"/>
      <c r="B77" s="269"/>
      <c r="C77" s="269"/>
      <c r="D77" s="269"/>
      <c r="E77" s="269"/>
      <c r="F77" s="21"/>
      <c r="G77" s="21"/>
      <c r="I77" s="21"/>
    </row>
    <row r="78" spans="1:9" ht="13.5" thickBot="1">
      <c r="A78" s="53" t="s">
        <v>439</v>
      </c>
      <c r="B78" s="21"/>
      <c r="C78" s="21"/>
      <c r="D78" s="21"/>
      <c r="E78" s="21"/>
      <c r="F78" s="21"/>
      <c r="G78" s="21"/>
      <c r="I78" s="21"/>
    </row>
    <row r="79" spans="1:9" ht="13.5" thickBot="1">
      <c r="A79" s="91" t="s">
        <v>190</v>
      </c>
      <c r="B79" s="91" t="s">
        <v>162</v>
      </c>
      <c r="C79" s="206" t="s">
        <v>247</v>
      </c>
      <c r="D79" s="206" t="s">
        <v>248</v>
      </c>
      <c r="E79" s="206" t="s">
        <v>249</v>
      </c>
      <c r="F79" s="206" t="s">
        <v>250</v>
      </c>
      <c r="G79" s="206" t="s">
        <v>251</v>
      </c>
      <c r="I79" s="21"/>
    </row>
    <row r="80" spans="1:9" ht="14.25" customHeight="1">
      <c r="A80" s="414">
        <v>1361</v>
      </c>
      <c r="B80" s="90" t="s">
        <v>239</v>
      </c>
      <c r="C80" s="66">
        <v>700</v>
      </c>
      <c r="D80" s="66">
        <v>700</v>
      </c>
      <c r="E80" s="66">
        <v>432.89</v>
      </c>
      <c r="F80" s="66">
        <f>E80/C80%</f>
        <v>61.84142857142857</v>
      </c>
      <c r="G80" s="66">
        <f>E80/D80%</f>
        <v>61.84142857142857</v>
      </c>
      <c r="I80" s="21"/>
    </row>
    <row r="81" spans="1:9" ht="14.25" customHeight="1">
      <c r="A81" s="94"/>
      <c r="B81" s="733" t="s">
        <v>72</v>
      </c>
      <c r="C81" s="733"/>
      <c r="D81" s="21"/>
      <c r="E81" s="21"/>
      <c r="F81" s="21"/>
      <c r="G81" s="21"/>
      <c r="I81" s="21"/>
    </row>
    <row r="82" spans="1:9" ht="14.25" customHeight="1">
      <c r="A82" s="733" t="s">
        <v>309</v>
      </c>
      <c r="B82" s="733"/>
      <c r="C82" s="733"/>
      <c r="D82" s="738"/>
      <c r="E82" s="738"/>
      <c r="F82" s="738"/>
      <c r="G82" s="738"/>
      <c r="I82" s="21"/>
    </row>
    <row r="83" spans="1:9" ht="14.25" customHeight="1">
      <c r="A83" s="269"/>
      <c r="B83" s="269"/>
      <c r="C83" s="269"/>
      <c r="D83" s="270"/>
      <c r="E83" s="270"/>
      <c r="F83" s="270"/>
      <c r="G83" s="270"/>
      <c r="I83" s="21"/>
    </row>
    <row r="84" spans="1:9" ht="14.25" customHeight="1" thickBot="1">
      <c r="A84" s="53" t="s">
        <v>154</v>
      </c>
      <c r="B84" s="415"/>
      <c r="C84" s="304"/>
      <c r="D84" s="304"/>
      <c r="E84" s="304"/>
      <c r="F84" s="21"/>
      <c r="G84" s="21"/>
      <c r="I84" s="21"/>
    </row>
    <row r="85" spans="1:9" ht="13.5" thickBot="1">
      <c r="A85" s="91" t="s">
        <v>190</v>
      </c>
      <c r="B85" s="91" t="s">
        <v>162</v>
      </c>
      <c r="C85" s="206" t="s">
        <v>247</v>
      </c>
      <c r="D85" s="206" t="s">
        <v>248</v>
      </c>
      <c r="E85" s="206" t="s">
        <v>249</v>
      </c>
      <c r="F85" s="206" t="s">
        <v>250</v>
      </c>
      <c r="G85" s="206" t="s">
        <v>251</v>
      </c>
      <c r="I85" s="21"/>
    </row>
    <row r="86" spans="1:9" ht="12.75">
      <c r="A86" s="88">
        <v>1511</v>
      </c>
      <c r="B86" s="90" t="s">
        <v>319</v>
      </c>
      <c r="C86" s="66">
        <v>37000</v>
      </c>
      <c r="D86" s="66">
        <v>37000</v>
      </c>
      <c r="E86" s="66">
        <v>49769.84</v>
      </c>
      <c r="F86" s="66">
        <f>E86/C86%</f>
        <v>134.51308108108108</v>
      </c>
      <c r="G86" s="66">
        <f>E86/D86%</f>
        <v>134.51308108108108</v>
      </c>
      <c r="I86" s="21"/>
    </row>
    <row r="87" spans="1:9" ht="18" customHeight="1">
      <c r="A87" s="21"/>
      <c r="B87" s="736" t="s">
        <v>387</v>
      </c>
      <c r="C87" s="736"/>
      <c r="D87" s="740"/>
      <c r="E87" s="740"/>
      <c r="F87" s="740"/>
      <c r="G87" s="740"/>
      <c r="I87" s="21"/>
    </row>
    <row r="88" spans="1:9" ht="29.25" customHeight="1">
      <c r="A88" s="733" t="s">
        <v>406</v>
      </c>
      <c r="B88" s="733"/>
      <c r="C88" s="733"/>
      <c r="D88" s="738"/>
      <c r="E88" s="738"/>
      <c r="F88" s="738"/>
      <c r="G88" s="738"/>
      <c r="I88" s="21"/>
    </row>
    <row r="89" spans="1:9" ht="18" customHeight="1" thickBot="1">
      <c r="A89" s="1"/>
      <c r="I89" s="21"/>
    </row>
    <row r="90" spans="1:9" ht="19.5" customHeight="1" thickBot="1">
      <c r="A90" s="77" t="s">
        <v>17</v>
      </c>
      <c r="B90" s="78"/>
      <c r="C90" s="79">
        <f>C86+C80+C74+C65+C57+C51+C45+C39+C34+C26+C21+C11+C16+C6</f>
        <v>52290</v>
      </c>
      <c r="D90" s="79">
        <f>D86+D80+D74+D65+D57+D51+D45+D39+D34+D26+D21+D11+D16+D6</f>
        <v>52290</v>
      </c>
      <c r="E90" s="79">
        <f>E86+E80+E74+E65+E57+E51+E45+E39+E34+E26+E21+E11+E16+E6</f>
        <v>60346.50999999999</v>
      </c>
      <c r="F90" s="231">
        <f>E90/C90%</f>
        <v>115.4073627844712</v>
      </c>
      <c r="G90" s="232">
        <f>E90/D90%</f>
        <v>115.4073627844712</v>
      </c>
      <c r="I90" s="21"/>
    </row>
    <row r="91" spans="3:9" ht="12.75">
      <c r="C91" s="20"/>
      <c r="D91" s="20"/>
      <c r="E91" s="20"/>
      <c r="I91" s="21"/>
    </row>
    <row r="92" spans="1:9" ht="12.75">
      <c r="A92" s="21"/>
      <c r="B92" s="21"/>
      <c r="C92" s="21"/>
      <c r="D92" s="21"/>
      <c r="E92" s="21"/>
      <c r="I92" s="21"/>
    </row>
    <row r="93" spans="1:9" ht="12.75">
      <c r="A93" s="735"/>
      <c r="B93" s="735"/>
      <c r="C93" s="735"/>
      <c r="D93" s="21"/>
      <c r="E93" s="21"/>
      <c r="I93" s="21"/>
    </row>
    <row r="94" spans="1:5" ht="12.75">
      <c r="A94" s="21"/>
      <c r="B94" s="21"/>
      <c r="C94" s="21"/>
      <c r="D94" s="21"/>
      <c r="E94" s="21"/>
    </row>
    <row r="95" spans="1:5" ht="12.75">
      <c r="A95" s="21"/>
      <c r="B95" s="21"/>
      <c r="C95" s="21"/>
      <c r="D95" s="21"/>
      <c r="E95" s="21"/>
    </row>
    <row r="96" spans="3:5" ht="12.75">
      <c r="C96" s="21"/>
      <c r="D96" s="21"/>
      <c r="E96" s="21"/>
    </row>
    <row r="97" spans="3:5" ht="12.75">
      <c r="C97" s="21"/>
      <c r="D97" s="21"/>
      <c r="E97" s="21"/>
    </row>
  </sheetData>
  <sheetProtection/>
  <mergeCells count="19">
    <mergeCell ref="B46:C46"/>
    <mergeCell ref="A47:G47"/>
    <mergeCell ref="A67:G67"/>
    <mergeCell ref="B81:C81"/>
    <mergeCell ref="A35:G35"/>
    <mergeCell ref="A41:G41"/>
    <mergeCell ref="A7:G7"/>
    <mergeCell ref="A12:G12"/>
    <mergeCell ref="A17:G17"/>
    <mergeCell ref="A22:G22"/>
    <mergeCell ref="A27:G27"/>
    <mergeCell ref="A13:C13"/>
    <mergeCell ref="A93:C93"/>
    <mergeCell ref="A76:G76"/>
    <mergeCell ref="A88:G88"/>
    <mergeCell ref="A53:G53"/>
    <mergeCell ref="A59:G59"/>
    <mergeCell ref="B87:G87"/>
    <mergeCell ref="A82:G82"/>
  </mergeCells>
  <printOptions/>
  <pageMargins left="0.7874015748031497" right="0.7874015748031497" top="0.5905511811023623" bottom="0.7874015748031497" header="0.5118110236220472" footer="0.5118110236220472"/>
  <pageSetup firstPageNumber="14" useFirstPageNumber="1" horizontalDpi="600" verticalDpi="600" orientation="landscape" paperSize="9" r:id="rId1"/>
  <headerFooter alignWithMargins="0">
    <oddFooter>&amp;L&amp;A&amp;R&amp;P</oddFooter>
  </headerFooter>
</worksheet>
</file>

<file path=xl/worksheets/sheet8.xml><?xml version="1.0" encoding="utf-8"?>
<worksheet xmlns="http://schemas.openxmlformats.org/spreadsheetml/2006/main" xmlns:r="http://schemas.openxmlformats.org/officeDocument/2006/relationships">
  <dimension ref="A1:L90"/>
  <sheetViews>
    <sheetView zoomScalePageLayoutView="0" workbookViewId="0" topLeftCell="A75">
      <selection activeCell="J86" sqref="J86"/>
    </sheetView>
  </sheetViews>
  <sheetFormatPr defaultColWidth="9.00390625" defaultRowHeight="12.75"/>
  <cols>
    <col min="1" max="1" width="10.50390625" style="0" customWidth="1"/>
    <col min="2" max="2" width="10.375" style="0" customWidth="1"/>
    <col min="3" max="3" width="38.50390625" style="0" customWidth="1"/>
    <col min="4" max="4" width="14.875" style="0" customWidth="1"/>
    <col min="5" max="5" width="13.875" style="0" customWidth="1"/>
    <col min="6" max="6" width="23.50390625" style="0" customWidth="1"/>
    <col min="8" max="8" width="8.00390625" style="0" customWidth="1"/>
  </cols>
  <sheetData>
    <row r="1" s="21" customFormat="1" ht="17.25" customHeight="1">
      <c r="A1" s="82" t="s">
        <v>753</v>
      </c>
    </row>
    <row r="2" spans="1:2" s="21" customFormat="1" ht="9" customHeight="1">
      <c r="A2" s="43"/>
      <c r="B2" s="23"/>
    </row>
    <row r="3" s="21" customFormat="1" ht="11.25" customHeight="1" hidden="1" thickBot="1">
      <c r="A3" s="53" t="s">
        <v>154</v>
      </c>
    </row>
    <row r="4" spans="1:10" s="21" customFormat="1" ht="13.5" customHeight="1" hidden="1" thickBot="1">
      <c r="A4" s="91" t="s">
        <v>230</v>
      </c>
      <c r="B4" s="91" t="s">
        <v>190</v>
      </c>
      <c r="C4" s="91" t="s">
        <v>162</v>
      </c>
      <c r="D4" s="206" t="s">
        <v>247</v>
      </c>
      <c r="E4" s="206" t="s">
        <v>248</v>
      </c>
      <c r="F4" s="206" t="s">
        <v>249</v>
      </c>
      <c r="G4" s="206" t="s">
        <v>250</v>
      </c>
      <c r="H4" s="206" t="s">
        <v>251</v>
      </c>
      <c r="J4" s="496"/>
    </row>
    <row r="5" spans="1:10" s="21" customFormat="1" ht="12.75" customHeight="1" hidden="1">
      <c r="A5" s="87">
        <v>6171</v>
      </c>
      <c r="B5" s="87">
        <v>2122</v>
      </c>
      <c r="C5" s="89" t="s">
        <v>420</v>
      </c>
      <c r="D5" s="66">
        <v>0</v>
      </c>
      <c r="E5" s="66">
        <v>0</v>
      </c>
      <c r="F5" s="66">
        <v>0</v>
      </c>
      <c r="G5" s="66">
        <v>0</v>
      </c>
      <c r="H5" s="66">
        <v>0</v>
      </c>
      <c r="J5" s="496"/>
    </row>
    <row r="6" spans="1:10" ht="19.5" customHeight="1" hidden="1">
      <c r="A6" s="736" t="s">
        <v>505</v>
      </c>
      <c r="B6" s="736"/>
      <c r="C6" s="736"/>
      <c r="D6" s="736"/>
      <c r="E6" s="740"/>
      <c r="F6" s="740"/>
      <c r="G6" s="740"/>
      <c r="H6" s="740"/>
      <c r="J6" s="21"/>
    </row>
    <row r="7" spans="1:10" ht="12" customHeight="1">
      <c r="A7" s="269"/>
      <c r="B7" s="269"/>
      <c r="C7" s="269"/>
      <c r="D7" s="269"/>
      <c r="E7" s="270"/>
      <c r="F7" s="270"/>
      <c r="G7" s="270"/>
      <c r="H7" s="270"/>
      <c r="J7" s="21"/>
    </row>
    <row r="8" spans="1:10" ht="13.5" thickBot="1">
      <c r="A8" s="43" t="s">
        <v>154</v>
      </c>
      <c r="B8" s="21"/>
      <c r="C8" s="53"/>
      <c r="D8" s="21"/>
      <c r="E8" s="21"/>
      <c r="F8" s="21"/>
      <c r="G8" s="21"/>
      <c r="H8" s="21"/>
      <c r="J8" s="21"/>
    </row>
    <row r="9" spans="1:10" ht="13.5" thickBot="1">
      <c r="A9" s="91" t="s">
        <v>230</v>
      </c>
      <c r="B9" s="91" t="s">
        <v>190</v>
      </c>
      <c r="C9" s="91" t="s">
        <v>162</v>
      </c>
      <c r="D9" s="206" t="s">
        <v>247</v>
      </c>
      <c r="E9" s="206" t="s">
        <v>248</v>
      </c>
      <c r="F9" s="206" t="s">
        <v>249</v>
      </c>
      <c r="G9" s="206" t="s">
        <v>250</v>
      </c>
      <c r="H9" s="206" t="s">
        <v>251</v>
      </c>
      <c r="J9" s="21"/>
    </row>
    <row r="10" spans="1:10" ht="12.75">
      <c r="A10" s="88">
        <v>6310</v>
      </c>
      <c r="B10" s="88">
        <v>2141</v>
      </c>
      <c r="C10" s="418" t="s">
        <v>34</v>
      </c>
      <c r="D10" s="66">
        <v>240</v>
      </c>
      <c r="E10" s="66">
        <v>240</v>
      </c>
      <c r="F10" s="66">
        <v>1089.11</v>
      </c>
      <c r="G10" s="66">
        <f>F10/D10%</f>
        <v>453.7958333333333</v>
      </c>
      <c r="H10" s="66">
        <f>F10/E10%</f>
        <v>453.7958333333333</v>
      </c>
      <c r="J10" s="21"/>
    </row>
    <row r="11" spans="1:10" ht="12.75">
      <c r="A11" s="736" t="s">
        <v>55</v>
      </c>
      <c r="B11" s="736"/>
      <c r="C11" s="736"/>
      <c r="D11" s="736"/>
      <c r="E11" s="21"/>
      <c r="F11" s="21"/>
      <c r="G11" s="21"/>
      <c r="H11" s="21"/>
      <c r="J11" s="21"/>
    </row>
    <row r="12" spans="1:10" ht="12.75">
      <c r="A12" s="269"/>
      <c r="B12" s="269"/>
      <c r="C12" s="269"/>
      <c r="D12" s="269"/>
      <c r="E12" s="21"/>
      <c r="F12" s="21"/>
      <c r="G12" s="21"/>
      <c r="H12" s="21"/>
      <c r="J12" s="21"/>
    </row>
    <row r="13" spans="1:10" ht="13.5" thickBot="1">
      <c r="A13" s="53" t="s">
        <v>154</v>
      </c>
      <c r="B13" s="21"/>
      <c r="C13" s="21"/>
      <c r="D13" s="21"/>
      <c r="E13" s="21"/>
      <c r="F13" s="21"/>
      <c r="G13" s="21"/>
      <c r="H13" s="21"/>
      <c r="J13" s="21"/>
    </row>
    <row r="14" spans="1:10" ht="13.5" thickBot="1">
      <c r="A14" s="91" t="s">
        <v>230</v>
      </c>
      <c r="B14" s="91" t="s">
        <v>190</v>
      </c>
      <c r="C14" s="91" t="s">
        <v>162</v>
      </c>
      <c r="D14" s="206" t="s">
        <v>247</v>
      </c>
      <c r="E14" s="206" t="s">
        <v>248</v>
      </c>
      <c r="F14" s="206" t="s">
        <v>249</v>
      </c>
      <c r="G14" s="206" t="s">
        <v>250</v>
      </c>
      <c r="H14" s="206" t="s">
        <v>251</v>
      </c>
      <c r="J14" s="21"/>
    </row>
    <row r="15" spans="1:10" ht="12.75">
      <c r="A15" s="87">
        <v>6171</v>
      </c>
      <c r="B15" s="87">
        <v>2212</v>
      </c>
      <c r="C15" s="89" t="s">
        <v>189</v>
      </c>
      <c r="D15" s="66">
        <v>30</v>
      </c>
      <c r="E15" s="66">
        <v>30</v>
      </c>
      <c r="F15" s="66">
        <v>5</v>
      </c>
      <c r="G15" s="66">
        <f>F15/D15%</f>
        <v>16.666666666666668</v>
      </c>
      <c r="H15" s="66">
        <f>F15/E15%</f>
        <v>16.666666666666668</v>
      </c>
      <c r="J15" s="21"/>
    </row>
    <row r="16" spans="1:10" ht="26.25" customHeight="1">
      <c r="A16" s="736" t="s">
        <v>610</v>
      </c>
      <c r="B16" s="736"/>
      <c r="C16" s="736"/>
      <c r="D16" s="736"/>
      <c r="E16" s="740"/>
      <c r="F16" s="740"/>
      <c r="G16" s="740"/>
      <c r="H16" s="740"/>
      <c r="J16" s="21"/>
    </row>
    <row r="17" spans="1:10" ht="12.75">
      <c r="A17" s="269"/>
      <c r="B17" s="269"/>
      <c r="C17" s="269"/>
      <c r="D17" s="269"/>
      <c r="E17" s="21"/>
      <c r="F17" s="21"/>
      <c r="G17" s="21"/>
      <c r="H17" s="21"/>
      <c r="J17" s="21"/>
    </row>
    <row r="18" spans="1:10" ht="13.5" thickBot="1">
      <c r="A18" s="53" t="s">
        <v>193</v>
      </c>
      <c r="B18" s="21"/>
      <c r="C18" s="21"/>
      <c r="D18" s="21"/>
      <c r="E18" s="21"/>
      <c r="F18" s="21"/>
      <c r="G18" s="21"/>
      <c r="H18" s="21"/>
      <c r="J18" s="21"/>
    </row>
    <row r="19" spans="1:10" ht="13.5" thickBot="1">
      <c r="A19" s="91" t="s">
        <v>230</v>
      </c>
      <c r="B19" s="91" t="s">
        <v>190</v>
      </c>
      <c r="C19" s="91" t="s">
        <v>162</v>
      </c>
      <c r="D19" s="206" t="s">
        <v>247</v>
      </c>
      <c r="E19" s="206" t="s">
        <v>248</v>
      </c>
      <c r="F19" s="206" t="s">
        <v>249</v>
      </c>
      <c r="G19" s="206" t="s">
        <v>250</v>
      </c>
      <c r="H19" s="206" t="s">
        <v>251</v>
      </c>
      <c r="J19" s="21"/>
    </row>
    <row r="20" spans="1:10" ht="12.75">
      <c r="A20" s="87">
        <v>6171</v>
      </c>
      <c r="B20" s="87">
        <v>2212</v>
      </c>
      <c r="C20" s="89" t="s">
        <v>189</v>
      </c>
      <c r="D20" s="66">
        <v>65</v>
      </c>
      <c r="E20" s="66">
        <v>65</v>
      </c>
      <c r="F20" s="66">
        <v>107</v>
      </c>
      <c r="G20" s="66">
        <f>F20/D20%</f>
        <v>164.6153846153846</v>
      </c>
      <c r="H20" s="66">
        <f>F20/E20%</f>
        <v>164.6153846153846</v>
      </c>
      <c r="J20" s="21"/>
    </row>
    <row r="21" spans="1:10" ht="27" customHeight="1">
      <c r="A21" s="736" t="s">
        <v>745</v>
      </c>
      <c r="B21" s="736"/>
      <c r="C21" s="736"/>
      <c r="D21" s="736"/>
      <c r="E21" s="740"/>
      <c r="F21" s="740"/>
      <c r="G21" s="740"/>
      <c r="H21" s="740"/>
      <c r="J21" s="21"/>
    </row>
    <row r="22" spans="1:10" ht="9.75" customHeight="1">
      <c r="A22" s="733"/>
      <c r="B22" s="733"/>
      <c r="C22" s="733"/>
      <c r="D22" s="733"/>
      <c r="E22" s="21"/>
      <c r="F22" s="21"/>
      <c r="G22" s="21"/>
      <c r="H22" s="21"/>
      <c r="J22" s="21"/>
    </row>
    <row r="23" spans="1:10" ht="13.5" thickBot="1">
      <c r="A23" s="53" t="s">
        <v>266</v>
      </c>
      <c r="B23" s="21"/>
      <c r="C23" s="21"/>
      <c r="D23" s="21"/>
      <c r="E23" s="21"/>
      <c r="F23" s="21"/>
      <c r="G23" s="21"/>
      <c r="H23" s="21"/>
      <c r="J23" s="21"/>
    </row>
    <row r="24" spans="1:10" ht="13.5" thickBot="1">
      <c r="A24" s="91" t="s">
        <v>230</v>
      </c>
      <c r="B24" s="91" t="s">
        <v>190</v>
      </c>
      <c r="C24" s="91" t="s">
        <v>162</v>
      </c>
      <c r="D24" s="206" t="s">
        <v>247</v>
      </c>
      <c r="E24" s="206" t="s">
        <v>248</v>
      </c>
      <c r="F24" s="206" t="s">
        <v>249</v>
      </c>
      <c r="G24" s="206" t="s">
        <v>250</v>
      </c>
      <c r="H24" s="206" t="s">
        <v>251</v>
      </c>
      <c r="J24" s="21"/>
    </row>
    <row r="25" spans="1:10" ht="12.75">
      <c r="A25" s="87">
        <v>6171</v>
      </c>
      <c r="B25" s="88">
        <v>2212</v>
      </c>
      <c r="C25" s="89" t="s">
        <v>189</v>
      </c>
      <c r="D25" s="66">
        <v>100</v>
      </c>
      <c r="E25" s="66">
        <v>100</v>
      </c>
      <c r="F25" s="66">
        <v>100</v>
      </c>
      <c r="G25" s="66">
        <f>F25/D25%</f>
        <v>100</v>
      </c>
      <c r="H25" s="66">
        <f>F25/E25%</f>
        <v>100</v>
      </c>
      <c r="J25" s="21"/>
    </row>
    <row r="26" spans="1:10" ht="29.25" customHeight="1">
      <c r="A26" s="736" t="s">
        <v>527</v>
      </c>
      <c r="B26" s="736"/>
      <c r="C26" s="736"/>
      <c r="D26" s="736"/>
      <c r="E26" s="740"/>
      <c r="F26" s="740"/>
      <c r="G26" s="740"/>
      <c r="H26" s="740"/>
      <c r="J26" s="21"/>
    </row>
    <row r="27" spans="1:10" ht="10.5" customHeight="1">
      <c r="A27" s="94"/>
      <c r="B27" s="94"/>
      <c r="C27" s="23"/>
      <c r="D27" s="95"/>
      <c r="E27" s="95"/>
      <c r="F27" s="95"/>
      <c r="G27" s="21"/>
      <c r="H27" s="21"/>
      <c r="J27" s="21"/>
    </row>
    <row r="28" spans="1:10" ht="13.5" thickBot="1">
      <c r="A28" s="53" t="s">
        <v>74</v>
      </c>
      <c r="B28" s="21"/>
      <c r="C28" s="21"/>
      <c r="D28" s="21"/>
      <c r="E28" s="21"/>
      <c r="F28" s="21"/>
      <c r="G28" s="21"/>
      <c r="H28" s="21"/>
      <c r="J28" s="21"/>
    </row>
    <row r="29" spans="1:10" ht="13.5" thickBot="1">
      <c r="A29" s="91" t="s">
        <v>230</v>
      </c>
      <c r="B29" s="91" t="s">
        <v>190</v>
      </c>
      <c r="C29" s="91" t="s">
        <v>162</v>
      </c>
      <c r="D29" s="206" t="s">
        <v>247</v>
      </c>
      <c r="E29" s="206" t="s">
        <v>248</v>
      </c>
      <c r="F29" s="206" t="s">
        <v>249</v>
      </c>
      <c r="G29" s="206" t="s">
        <v>250</v>
      </c>
      <c r="H29" s="206" t="s">
        <v>251</v>
      </c>
      <c r="J29" s="21"/>
    </row>
    <row r="30" spans="1:10" ht="12.75">
      <c r="A30" s="87">
        <v>6171</v>
      </c>
      <c r="B30" s="88">
        <v>2212</v>
      </c>
      <c r="C30" s="89" t="s">
        <v>189</v>
      </c>
      <c r="D30" s="66">
        <v>220</v>
      </c>
      <c r="E30" s="66">
        <v>220</v>
      </c>
      <c r="F30" s="66">
        <v>142.49</v>
      </c>
      <c r="G30" s="66">
        <f>F30/D30%</f>
        <v>64.76818181818182</v>
      </c>
      <c r="H30" s="66">
        <f>F30/E30%</f>
        <v>64.76818181818182</v>
      </c>
      <c r="J30" s="21"/>
    </row>
    <row r="31" spans="1:10" ht="27" customHeight="1">
      <c r="A31" s="736" t="s">
        <v>171</v>
      </c>
      <c r="B31" s="736"/>
      <c r="C31" s="736"/>
      <c r="D31" s="736"/>
      <c r="E31" s="740"/>
      <c r="F31" s="740"/>
      <c r="G31" s="740"/>
      <c r="H31" s="740"/>
      <c r="J31" s="21"/>
    </row>
    <row r="32" spans="1:10" ht="15" customHeight="1">
      <c r="A32" s="269"/>
      <c r="B32" s="269"/>
      <c r="C32" s="269"/>
      <c r="D32" s="269"/>
      <c r="E32" s="270"/>
      <c r="F32" s="270"/>
      <c r="G32" s="270"/>
      <c r="H32" s="270"/>
      <c r="J32" s="21"/>
    </row>
    <row r="33" spans="1:10" ht="13.5" thickBot="1">
      <c r="A33" s="53" t="s">
        <v>194</v>
      </c>
      <c r="B33" s="21"/>
      <c r="C33" s="21"/>
      <c r="D33" s="21"/>
      <c r="E33" s="21"/>
      <c r="F33" s="21"/>
      <c r="G33" s="21"/>
      <c r="H33" s="21"/>
      <c r="J33" s="21"/>
    </row>
    <row r="34" spans="1:10" ht="13.5" thickBot="1">
      <c r="A34" s="91" t="s">
        <v>230</v>
      </c>
      <c r="B34" s="91" t="s">
        <v>190</v>
      </c>
      <c r="C34" s="91" t="s">
        <v>162</v>
      </c>
      <c r="D34" s="206" t="s">
        <v>247</v>
      </c>
      <c r="E34" s="206" t="s">
        <v>248</v>
      </c>
      <c r="F34" s="206" t="s">
        <v>249</v>
      </c>
      <c r="G34" s="206" t="s">
        <v>250</v>
      </c>
      <c r="H34" s="206" t="s">
        <v>251</v>
      </c>
      <c r="J34" s="21"/>
    </row>
    <row r="35" spans="1:10" ht="12.75">
      <c r="A35" s="88">
        <v>6171</v>
      </c>
      <c r="B35" s="88">
        <v>2212</v>
      </c>
      <c r="C35" s="89" t="s">
        <v>189</v>
      </c>
      <c r="D35" s="66">
        <v>150</v>
      </c>
      <c r="E35" s="66">
        <v>150</v>
      </c>
      <c r="F35" s="66">
        <v>135.5</v>
      </c>
      <c r="G35" s="66">
        <f>F35/D35%</f>
        <v>90.33333333333333</v>
      </c>
      <c r="H35" s="66">
        <f>F35/E35%</f>
        <v>90.33333333333333</v>
      </c>
      <c r="J35" s="21"/>
    </row>
    <row r="36" spans="1:10" ht="26.25" customHeight="1">
      <c r="A36" s="736" t="s">
        <v>568</v>
      </c>
      <c r="B36" s="736"/>
      <c r="C36" s="736"/>
      <c r="D36" s="736"/>
      <c r="E36" s="740"/>
      <c r="F36" s="740"/>
      <c r="G36" s="740"/>
      <c r="H36" s="740"/>
      <c r="J36" s="21"/>
    </row>
    <row r="37" spans="1:10" ht="26.25" customHeight="1">
      <c r="A37" s="269"/>
      <c r="B37" s="269"/>
      <c r="C37" s="269"/>
      <c r="D37" s="269"/>
      <c r="E37" s="270"/>
      <c r="F37" s="270"/>
      <c r="G37" s="270"/>
      <c r="H37" s="270"/>
      <c r="J37" s="21"/>
    </row>
    <row r="38" spans="1:10" ht="12.75" customHeight="1">
      <c r="A38" s="269"/>
      <c r="B38" s="269"/>
      <c r="C38" s="269"/>
      <c r="D38" s="269"/>
      <c r="E38" s="270"/>
      <c r="F38" s="270"/>
      <c r="G38" s="270"/>
      <c r="H38" s="270"/>
      <c r="J38" s="21"/>
    </row>
    <row r="39" spans="1:10" ht="12.75" customHeight="1" thickBot="1">
      <c r="A39" s="53" t="s">
        <v>128</v>
      </c>
      <c r="B39" s="21"/>
      <c r="C39" s="21"/>
      <c r="D39" s="21"/>
      <c r="E39" s="21"/>
      <c r="F39" s="21"/>
      <c r="G39" s="21"/>
      <c r="H39" s="21"/>
      <c r="J39" s="21"/>
    </row>
    <row r="40" spans="1:10" ht="12.75" customHeight="1" thickBot="1">
      <c r="A40" s="91" t="s">
        <v>230</v>
      </c>
      <c r="B40" s="91" t="s">
        <v>190</v>
      </c>
      <c r="C40" s="91" t="s">
        <v>162</v>
      </c>
      <c r="D40" s="206" t="s">
        <v>247</v>
      </c>
      <c r="E40" s="206" t="s">
        <v>248</v>
      </c>
      <c r="F40" s="206" t="s">
        <v>249</v>
      </c>
      <c r="G40" s="206" t="s">
        <v>250</v>
      </c>
      <c r="H40" s="206" t="s">
        <v>251</v>
      </c>
      <c r="J40" s="21"/>
    </row>
    <row r="41" spans="1:10" ht="12.75" customHeight="1">
      <c r="A41" s="87">
        <v>6171</v>
      </c>
      <c r="B41" s="88">
        <v>2212</v>
      </c>
      <c r="C41" s="89" t="s">
        <v>189</v>
      </c>
      <c r="D41" s="66">
        <v>0</v>
      </c>
      <c r="E41" s="66">
        <v>0</v>
      </c>
      <c r="F41" s="66">
        <v>4.9</v>
      </c>
      <c r="G41" s="66">
        <v>0</v>
      </c>
      <c r="H41" s="66">
        <v>0</v>
      </c>
      <c r="J41" s="21"/>
    </row>
    <row r="42" spans="1:10" ht="29.25" customHeight="1">
      <c r="A42" s="736" t="s">
        <v>595</v>
      </c>
      <c r="B42" s="736"/>
      <c r="C42" s="736"/>
      <c r="D42" s="736"/>
      <c r="E42" s="740"/>
      <c r="F42" s="740"/>
      <c r="G42" s="740"/>
      <c r="H42" s="740"/>
      <c r="J42" s="21"/>
    </row>
    <row r="43" spans="1:10" ht="10.5" customHeight="1">
      <c r="A43" s="269"/>
      <c r="B43" s="269"/>
      <c r="C43" s="269"/>
      <c r="D43" s="269"/>
      <c r="E43" s="270"/>
      <c r="F43" s="270"/>
      <c r="G43" s="270"/>
      <c r="H43" s="270"/>
      <c r="J43" s="21"/>
    </row>
    <row r="44" spans="1:10" ht="13.5" thickBot="1">
      <c r="A44" s="53" t="s">
        <v>156</v>
      </c>
      <c r="B44" s="21"/>
      <c r="C44" s="21"/>
      <c r="D44" s="21"/>
      <c r="E44" s="21"/>
      <c r="F44" s="21"/>
      <c r="G44" s="21"/>
      <c r="H44" s="21"/>
      <c r="J44" s="21"/>
    </row>
    <row r="45" spans="1:10" ht="13.5" thickBot="1">
      <c r="A45" s="91" t="s">
        <v>230</v>
      </c>
      <c r="B45" s="91" t="s">
        <v>190</v>
      </c>
      <c r="C45" s="91" t="s">
        <v>162</v>
      </c>
      <c r="D45" s="206" t="s">
        <v>247</v>
      </c>
      <c r="E45" s="206" t="s">
        <v>248</v>
      </c>
      <c r="F45" s="206" t="s">
        <v>249</v>
      </c>
      <c r="G45" s="206" t="s">
        <v>250</v>
      </c>
      <c r="H45" s="206" t="s">
        <v>251</v>
      </c>
      <c r="J45" s="21"/>
    </row>
    <row r="46" spans="1:10" ht="12.75">
      <c r="A46" s="87">
        <v>6171</v>
      </c>
      <c r="B46" s="87">
        <v>2212</v>
      </c>
      <c r="C46" s="89" t="s">
        <v>189</v>
      </c>
      <c r="D46" s="66">
        <v>40</v>
      </c>
      <c r="E46" s="66">
        <v>40</v>
      </c>
      <c r="F46" s="66">
        <v>19.5</v>
      </c>
      <c r="G46" s="66">
        <f>F46/D46%</f>
        <v>48.75</v>
      </c>
      <c r="H46" s="66">
        <f>F46/E46%</f>
        <v>48.75</v>
      </c>
      <c r="J46" s="21"/>
    </row>
    <row r="47" spans="1:10" ht="18" customHeight="1">
      <c r="A47" s="736" t="s">
        <v>525</v>
      </c>
      <c r="B47" s="736"/>
      <c r="C47" s="736"/>
      <c r="D47" s="736"/>
      <c r="E47" s="740"/>
      <c r="F47" s="740"/>
      <c r="G47" s="740"/>
      <c r="H47" s="740"/>
      <c r="J47" s="21"/>
    </row>
    <row r="48" spans="1:10" ht="18" customHeight="1">
      <c r="A48" s="269"/>
      <c r="B48" s="269"/>
      <c r="C48" s="269"/>
      <c r="D48" s="269"/>
      <c r="E48" s="270"/>
      <c r="F48" s="270"/>
      <c r="G48" s="270"/>
      <c r="H48" s="270"/>
      <c r="J48" s="21"/>
    </row>
    <row r="49" spans="1:10" ht="18" customHeight="1" hidden="1" thickBot="1">
      <c r="A49" s="96" t="s">
        <v>154</v>
      </c>
      <c r="B49" s="21"/>
      <c r="C49" s="21"/>
      <c r="D49" s="21"/>
      <c r="E49" s="21"/>
      <c r="F49" s="21"/>
      <c r="G49" s="21"/>
      <c r="H49" s="21"/>
      <c r="J49" s="21"/>
    </row>
    <row r="50" spans="1:10" ht="18" customHeight="1" hidden="1" thickBot="1">
      <c r="A50" s="97" t="s">
        <v>230</v>
      </c>
      <c r="B50" s="91" t="s">
        <v>190</v>
      </c>
      <c r="C50" s="91" t="s">
        <v>162</v>
      </c>
      <c r="D50" s="206" t="s">
        <v>247</v>
      </c>
      <c r="E50" s="206" t="s">
        <v>248</v>
      </c>
      <c r="F50" s="206" t="s">
        <v>249</v>
      </c>
      <c r="G50" s="206" t="s">
        <v>250</v>
      </c>
      <c r="H50" s="206" t="s">
        <v>251</v>
      </c>
      <c r="J50" s="21"/>
    </row>
    <row r="51" spans="1:10" ht="18" customHeight="1" hidden="1">
      <c r="A51" s="88">
        <v>6171</v>
      </c>
      <c r="B51" s="88">
        <v>2321</v>
      </c>
      <c r="C51" s="90" t="s">
        <v>440</v>
      </c>
      <c r="D51" s="66">
        <v>0</v>
      </c>
      <c r="E51" s="66">
        <v>0</v>
      </c>
      <c r="F51" s="66">
        <v>0</v>
      </c>
      <c r="G51" s="66">
        <v>0</v>
      </c>
      <c r="H51" s="66">
        <v>0</v>
      </c>
      <c r="J51" s="21"/>
    </row>
    <row r="52" spans="1:10" ht="18" customHeight="1" hidden="1">
      <c r="A52" s="736" t="s">
        <v>506</v>
      </c>
      <c r="B52" s="736"/>
      <c r="C52" s="736"/>
      <c r="D52" s="736"/>
      <c r="E52" s="740"/>
      <c r="F52" s="740"/>
      <c r="G52" s="740"/>
      <c r="H52" s="740"/>
      <c r="J52" s="21"/>
    </row>
    <row r="53" spans="1:10" ht="15" customHeight="1" hidden="1">
      <c r="A53" s="269"/>
      <c r="B53" s="269"/>
      <c r="C53" s="269"/>
      <c r="D53" s="269"/>
      <c r="E53" s="270"/>
      <c r="F53" s="270"/>
      <c r="G53" s="270"/>
      <c r="H53" s="270"/>
      <c r="J53" s="21"/>
    </row>
    <row r="54" spans="1:10" ht="15" customHeight="1" thickBot="1">
      <c r="A54" s="96" t="s">
        <v>154</v>
      </c>
      <c r="B54" s="21"/>
      <c r="C54" s="21"/>
      <c r="D54" s="21"/>
      <c r="E54" s="21"/>
      <c r="F54" s="21"/>
      <c r="G54" s="21"/>
      <c r="H54" s="21"/>
      <c r="J54" s="21"/>
    </row>
    <row r="55" spans="1:10" ht="15" customHeight="1" thickBot="1">
      <c r="A55" s="97" t="s">
        <v>230</v>
      </c>
      <c r="B55" s="91" t="s">
        <v>190</v>
      </c>
      <c r="C55" s="91" t="s">
        <v>162</v>
      </c>
      <c r="D55" s="206" t="s">
        <v>247</v>
      </c>
      <c r="E55" s="206" t="s">
        <v>248</v>
      </c>
      <c r="F55" s="206" t="s">
        <v>249</v>
      </c>
      <c r="G55" s="206" t="s">
        <v>250</v>
      </c>
      <c r="H55" s="206" t="s">
        <v>251</v>
      </c>
      <c r="J55" s="21"/>
    </row>
    <row r="56" spans="1:10" ht="15" customHeight="1">
      <c r="A56" s="88">
        <v>6171</v>
      </c>
      <c r="B56" s="88">
        <v>2122</v>
      </c>
      <c r="C56" s="90" t="s">
        <v>420</v>
      </c>
      <c r="D56" s="66">
        <v>0</v>
      </c>
      <c r="E56" s="66">
        <v>1588</v>
      </c>
      <c r="F56" s="66">
        <v>1588</v>
      </c>
      <c r="G56" s="66">
        <v>0</v>
      </c>
      <c r="H56" s="66">
        <f>F56/E56%</f>
        <v>100</v>
      </c>
      <c r="J56" s="21"/>
    </row>
    <row r="57" spans="1:10" ht="42" customHeight="1">
      <c r="A57" s="736" t="s">
        <v>789</v>
      </c>
      <c r="B57" s="736"/>
      <c r="C57" s="736"/>
      <c r="D57" s="736"/>
      <c r="E57" s="740"/>
      <c r="F57" s="740"/>
      <c r="G57" s="740"/>
      <c r="H57" s="740"/>
      <c r="J57" s="21"/>
    </row>
    <row r="58" spans="1:10" ht="9" customHeight="1">
      <c r="A58" s="269"/>
      <c r="B58" s="269"/>
      <c r="C58" s="269"/>
      <c r="D58" s="269"/>
      <c r="E58" s="270"/>
      <c r="F58" s="270"/>
      <c r="G58" s="270"/>
      <c r="H58" s="270"/>
      <c r="J58" s="21"/>
    </row>
    <row r="59" spans="1:10" ht="11.25" customHeight="1" thickBot="1">
      <c r="A59" s="96" t="s">
        <v>154</v>
      </c>
      <c r="B59" s="21"/>
      <c r="C59" s="21"/>
      <c r="D59" s="21"/>
      <c r="E59" s="21"/>
      <c r="F59" s="21"/>
      <c r="G59" s="21"/>
      <c r="H59" s="21"/>
      <c r="J59" s="21"/>
    </row>
    <row r="60" spans="1:10" ht="12" customHeight="1" thickBot="1">
      <c r="A60" s="97" t="s">
        <v>230</v>
      </c>
      <c r="B60" s="91" t="s">
        <v>190</v>
      </c>
      <c r="C60" s="91" t="s">
        <v>162</v>
      </c>
      <c r="D60" s="206" t="s">
        <v>247</v>
      </c>
      <c r="E60" s="206" t="s">
        <v>248</v>
      </c>
      <c r="F60" s="206" t="s">
        <v>249</v>
      </c>
      <c r="G60" s="206" t="s">
        <v>250</v>
      </c>
      <c r="H60" s="206" t="s">
        <v>251</v>
      </c>
      <c r="J60" s="21"/>
    </row>
    <row r="61" spans="1:10" ht="14.25" customHeight="1">
      <c r="A61" s="88">
        <v>6171</v>
      </c>
      <c r="B61" s="88">
        <v>2229</v>
      </c>
      <c r="C61" s="90" t="s">
        <v>134</v>
      </c>
      <c r="D61" s="66">
        <v>0</v>
      </c>
      <c r="E61" s="66">
        <v>768.2</v>
      </c>
      <c r="F61" s="66">
        <v>3928.22</v>
      </c>
      <c r="G61" s="66">
        <v>0</v>
      </c>
      <c r="H61" s="66">
        <f>F61/E61%</f>
        <v>511.35381411090856</v>
      </c>
      <c r="J61" s="21"/>
    </row>
    <row r="62" spans="1:10" ht="27" customHeight="1">
      <c r="A62" s="736" t="s">
        <v>788</v>
      </c>
      <c r="B62" s="736"/>
      <c r="C62" s="736"/>
      <c r="D62" s="736"/>
      <c r="E62" s="740"/>
      <c r="F62" s="740"/>
      <c r="G62" s="740"/>
      <c r="H62" s="740"/>
      <c r="J62" s="21"/>
    </row>
    <row r="63" spans="1:10" ht="14.25" customHeight="1">
      <c r="A63" s="269"/>
      <c r="B63" s="269"/>
      <c r="C63" s="269"/>
      <c r="D63" s="269"/>
      <c r="E63" s="270"/>
      <c r="F63" s="270"/>
      <c r="G63" s="270"/>
      <c r="H63" s="270"/>
      <c r="J63" s="21"/>
    </row>
    <row r="64" spans="1:10" ht="14.25" customHeight="1" thickBot="1">
      <c r="A64" s="96" t="s">
        <v>154</v>
      </c>
      <c r="B64" s="21"/>
      <c r="C64" s="21"/>
      <c r="D64" s="21"/>
      <c r="E64" s="21"/>
      <c r="F64" s="21"/>
      <c r="G64" s="21"/>
      <c r="H64" s="21"/>
      <c r="J64" s="21"/>
    </row>
    <row r="65" spans="1:10" ht="14.25" customHeight="1" thickBot="1">
      <c r="A65" s="97" t="s">
        <v>230</v>
      </c>
      <c r="B65" s="91" t="s">
        <v>190</v>
      </c>
      <c r="C65" s="91" t="s">
        <v>162</v>
      </c>
      <c r="D65" s="206" t="s">
        <v>247</v>
      </c>
      <c r="E65" s="206" t="s">
        <v>248</v>
      </c>
      <c r="F65" s="206" t="s">
        <v>249</v>
      </c>
      <c r="G65" s="206" t="s">
        <v>250</v>
      </c>
      <c r="H65" s="206" t="s">
        <v>251</v>
      </c>
      <c r="J65" s="21"/>
    </row>
    <row r="66" spans="1:10" ht="14.25" customHeight="1">
      <c r="A66" s="88">
        <v>6171</v>
      </c>
      <c r="B66" s="88">
        <v>2321</v>
      </c>
      <c r="C66" s="90" t="s">
        <v>440</v>
      </c>
      <c r="D66" s="66">
        <v>0</v>
      </c>
      <c r="E66" s="66">
        <v>200</v>
      </c>
      <c r="F66" s="66">
        <v>200</v>
      </c>
      <c r="G66" s="66">
        <v>0</v>
      </c>
      <c r="H66" s="66">
        <f>F66/E66%</f>
        <v>100</v>
      </c>
      <c r="J66" s="21"/>
    </row>
    <row r="67" spans="1:10" ht="15" customHeight="1">
      <c r="A67" s="736" t="s">
        <v>785</v>
      </c>
      <c r="B67" s="736"/>
      <c r="C67" s="736"/>
      <c r="D67" s="736"/>
      <c r="E67" s="740"/>
      <c r="F67" s="740"/>
      <c r="G67" s="740"/>
      <c r="H67" s="740"/>
      <c r="J67" s="21"/>
    </row>
    <row r="68" spans="1:10" ht="12.75" customHeight="1">
      <c r="A68" s="269"/>
      <c r="B68" s="269"/>
      <c r="C68" s="269"/>
      <c r="D68" s="269"/>
      <c r="E68" s="270"/>
      <c r="F68" s="270"/>
      <c r="G68" s="270"/>
      <c r="H68" s="270"/>
      <c r="J68" s="21"/>
    </row>
    <row r="69" spans="1:10" ht="12.75" customHeight="1" thickBot="1">
      <c r="A69" s="96" t="s">
        <v>154</v>
      </c>
      <c r="B69" s="21"/>
      <c r="C69" s="21"/>
      <c r="D69" s="21"/>
      <c r="E69" s="21"/>
      <c r="F69" s="21"/>
      <c r="G69" s="21"/>
      <c r="H69" s="21"/>
      <c r="J69" s="21"/>
    </row>
    <row r="70" spans="1:10" ht="12.75" customHeight="1" thickBot="1">
      <c r="A70" s="97" t="s">
        <v>230</v>
      </c>
      <c r="B70" s="91" t="s">
        <v>190</v>
      </c>
      <c r="C70" s="91" t="s">
        <v>162</v>
      </c>
      <c r="D70" s="206" t="s">
        <v>247</v>
      </c>
      <c r="E70" s="206" t="s">
        <v>248</v>
      </c>
      <c r="F70" s="206" t="s">
        <v>249</v>
      </c>
      <c r="G70" s="206" t="s">
        <v>250</v>
      </c>
      <c r="H70" s="206" t="s">
        <v>251</v>
      </c>
      <c r="J70" s="21"/>
    </row>
    <row r="71" spans="1:10" ht="12.75" customHeight="1">
      <c r="A71" s="88">
        <v>6171</v>
      </c>
      <c r="B71" s="88">
        <v>2322</v>
      </c>
      <c r="C71" s="90" t="s">
        <v>421</v>
      </c>
      <c r="D71" s="66">
        <v>0</v>
      </c>
      <c r="E71" s="66">
        <v>20.7</v>
      </c>
      <c r="F71" s="66">
        <v>193.67</v>
      </c>
      <c r="G71" s="66">
        <v>0</v>
      </c>
      <c r="H71" s="66">
        <f>F71/E71%</f>
        <v>935.6038647342995</v>
      </c>
      <c r="J71" s="21"/>
    </row>
    <row r="72" spans="1:12" ht="71.25" customHeight="1">
      <c r="A72" s="736" t="s">
        <v>786</v>
      </c>
      <c r="B72" s="736"/>
      <c r="C72" s="736"/>
      <c r="D72" s="736"/>
      <c r="E72" s="740"/>
      <c r="F72" s="740"/>
      <c r="G72" s="740"/>
      <c r="H72" s="740"/>
      <c r="I72" s="21"/>
      <c r="J72" s="21"/>
      <c r="K72" s="21"/>
      <c r="L72" s="21"/>
    </row>
    <row r="73" spans="1:10" ht="12.75" customHeight="1">
      <c r="A73" s="269"/>
      <c r="B73" s="269"/>
      <c r="C73" s="269"/>
      <c r="D73" s="269"/>
      <c r="E73" s="270"/>
      <c r="F73" s="270"/>
      <c r="G73" s="270"/>
      <c r="H73" s="270"/>
      <c r="J73" s="21"/>
    </row>
    <row r="74" spans="1:10" ht="12.75" customHeight="1" thickBot="1">
      <c r="A74" s="96" t="s">
        <v>154</v>
      </c>
      <c r="B74" s="21"/>
      <c r="C74" s="21"/>
      <c r="D74" s="21"/>
      <c r="E74" s="21"/>
      <c r="F74" s="21"/>
      <c r="G74" s="21"/>
      <c r="H74" s="21"/>
      <c r="J74" s="21"/>
    </row>
    <row r="75" spans="1:10" ht="12.75" customHeight="1" thickBot="1">
      <c r="A75" s="97" t="s">
        <v>230</v>
      </c>
      <c r="B75" s="91" t="s">
        <v>190</v>
      </c>
      <c r="C75" s="91" t="s">
        <v>162</v>
      </c>
      <c r="D75" s="206" t="s">
        <v>247</v>
      </c>
      <c r="E75" s="206" t="s">
        <v>248</v>
      </c>
      <c r="F75" s="206" t="s">
        <v>249</v>
      </c>
      <c r="G75" s="206" t="s">
        <v>250</v>
      </c>
      <c r="H75" s="206" t="s">
        <v>251</v>
      </c>
      <c r="J75" s="21"/>
    </row>
    <row r="76" spans="1:10" ht="12.75" customHeight="1">
      <c r="A76" s="88">
        <v>6171</v>
      </c>
      <c r="B76" s="88">
        <v>2324</v>
      </c>
      <c r="C76" s="90" t="s">
        <v>35</v>
      </c>
      <c r="D76" s="66">
        <v>0</v>
      </c>
      <c r="E76" s="66">
        <v>65.4</v>
      </c>
      <c r="F76" s="66">
        <v>158.23</v>
      </c>
      <c r="G76" s="66">
        <v>0</v>
      </c>
      <c r="H76" s="66">
        <f>F76/E76%</f>
        <v>241.9418960244648</v>
      </c>
      <c r="J76" s="21"/>
    </row>
    <row r="77" spans="1:10" ht="28.5" customHeight="1">
      <c r="A77" s="736" t="s">
        <v>787</v>
      </c>
      <c r="B77" s="736"/>
      <c r="C77" s="736"/>
      <c r="D77" s="736"/>
      <c r="E77" s="740"/>
      <c r="F77" s="740"/>
      <c r="G77" s="740"/>
      <c r="H77" s="740"/>
      <c r="J77" s="21"/>
    </row>
    <row r="78" spans="1:10" ht="12.75" customHeight="1">
      <c r="A78" s="269"/>
      <c r="B78" s="269"/>
      <c r="C78" s="269"/>
      <c r="D78" s="269"/>
      <c r="E78" s="270"/>
      <c r="F78" s="270"/>
      <c r="G78" s="270"/>
      <c r="H78" s="270"/>
      <c r="J78" s="21"/>
    </row>
    <row r="79" spans="1:10" ht="15" customHeight="1" thickBot="1">
      <c r="A79" s="43" t="s">
        <v>154</v>
      </c>
      <c r="B79" s="94"/>
      <c r="C79" s="23"/>
      <c r="D79" s="95"/>
      <c r="E79" s="95"/>
      <c r="F79" s="95"/>
      <c r="G79" s="21"/>
      <c r="H79" s="21"/>
      <c r="J79" s="21"/>
    </row>
    <row r="80" spans="1:10" ht="16.5" customHeight="1" thickBot="1">
      <c r="A80" s="91" t="s">
        <v>230</v>
      </c>
      <c r="B80" s="417" t="s">
        <v>190</v>
      </c>
      <c r="C80" s="419" t="s">
        <v>162</v>
      </c>
      <c r="D80" s="206" t="s">
        <v>247</v>
      </c>
      <c r="E80" s="206" t="s">
        <v>248</v>
      </c>
      <c r="F80" s="206" t="s">
        <v>249</v>
      </c>
      <c r="G80" s="206" t="s">
        <v>250</v>
      </c>
      <c r="H80" s="206" t="s">
        <v>251</v>
      </c>
      <c r="J80" s="21"/>
    </row>
    <row r="81" spans="1:10" ht="26.25">
      <c r="A81" s="474" t="s">
        <v>428</v>
      </c>
      <c r="B81" s="87" t="s">
        <v>412</v>
      </c>
      <c r="C81" s="89" t="s">
        <v>413</v>
      </c>
      <c r="D81" s="66">
        <v>2435</v>
      </c>
      <c r="E81" s="66">
        <v>2504.2</v>
      </c>
      <c r="F81" s="66">
        <v>1286.08</v>
      </c>
      <c r="G81" s="66">
        <f>F81/D81%</f>
        <v>52.816427104722784</v>
      </c>
      <c r="H81" s="66">
        <f>F81/E81%</f>
        <v>51.35692037377206</v>
      </c>
      <c r="J81" s="21"/>
    </row>
    <row r="82" spans="1:11" ht="16.5" customHeight="1">
      <c r="A82" s="736" t="s">
        <v>554</v>
      </c>
      <c r="B82" s="736"/>
      <c r="C82" s="736"/>
      <c r="D82" s="736"/>
      <c r="E82" s="740"/>
      <c r="F82" s="740"/>
      <c r="G82" s="740"/>
      <c r="H82" s="740"/>
      <c r="J82" s="21"/>
      <c r="K82" s="21"/>
    </row>
    <row r="83" spans="1:10" ht="7.5" customHeight="1" thickBot="1">
      <c r="A83" s="420"/>
      <c r="B83" s="420"/>
      <c r="C83" s="420"/>
      <c r="D83" s="420"/>
      <c r="E83" s="420"/>
      <c r="F83" s="420"/>
      <c r="G83" s="21"/>
      <c r="H83" s="21"/>
      <c r="J83" s="21"/>
    </row>
    <row r="84" spans="1:10" s="86" customFormat="1" ht="18.75" customHeight="1" thickBot="1">
      <c r="A84" s="259" t="s">
        <v>89</v>
      </c>
      <c r="B84" s="259"/>
      <c r="C84" s="421"/>
      <c r="D84" s="79">
        <f>D81+D66+D56+D46+D41+D35+D30+D25+D20+D15+D10+D5</f>
        <v>3280</v>
      </c>
      <c r="E84" s="79">
        <f>E81+E76+E72+E71+E66+E61+E56+E46+E41+E35+E30+E25+E20+E15+E10+E5</f>
        <v>5991.5</v>
      </c>
      <c r="F84" s="79">
        <f>F81+F76+F72+F71+F66+F61+F56+F46+F41+F35+F30+F25+F20+F15+F10+F5</f>
        <v>8957.699999999999</v>
      </c>
      <c r="G84" s="422">
        <f>F84/D84%</f>
        <v>273.1006097560975</v>
      </c>
      <c r="H84" s="423">
        <f>F84/E84%</f>
        <v>149.50680130184426</v>
      </c>
      <c r="J84" s="480"/>
    </row>
    <row r="85" spans="4:6" s="21" customFormat="1" ht="12.75">
      <c r="D85" s="98"/>
      <c r="E85" s="98"/>
      <c r="F85" s="98"/>
    </row>
    <row r="86" spans="4:10" ht="12.75">
      <c r="D86" s="21"/>
      <c r="E86" s="21"/>
      <c r="F86" s="21"/>
      <c r="G86" s="21"/>
      <c r="J86" s="21"/>
    </row>
    <row r="87" spans="4:10" ht="12.75">
      <c r="D87" s="21"/>
      <c r="E87" s="21"/>
      <c r="F87" s="21"/>
      <c r="G87" s="21"/>
      <c r="J87" s="21"/>
    </row>
    <row r="88" spans="4:10" ht="12.75">
      <c r="D88" s="21"/>
      <c r="E88" s="21"/>
      <c r="F88" s="21"/>
      <c r="G88" s="21"/>
      <c r="J88" s="21"/>
    </row>
    <row r="89" spans="4:7" ht="12.75">
      <c r="D89" s="21"/>
      <c r="E89" s="21"/>
      <c r="F89" s="21"/>
      <c r="G89" s="21"/>
    </row>
    <row r="90" spans="4:7" ht="12.75">
      <c r="D90" s="21"/>
      <c r="E90" s="21"/>
      <c r="F90" s="21"/>
      <c r="G90" s="21"/>
    </row>
  </sheetData>
  <sheetProtection/>
  <mergeCells count="17">
    <mergeCell ref="A82:H82"/>
    <mergeCell ref="A47:H47"/>
    <mergeCell ref="A36:H36"/>
    <mergeCell ref="A31:H31"/>
    <mergeCell ref="A62:H62"/>
    <mergeCell ref="A72:H72"/>
    <mergeCell ref="A77:H77"/>
    <mergeCell ref="A67:H67"/>
    <mergeCell ref="A6:H6"/>
    <mergeCell ref="A57:H57"/>
    <mergeCell ref="A11:D11"/>
    <mergeCell ref="A22:D22"/>
    <mergeCell ref="A26:H26"/>
    <mergeCell ref="A42:H42"/>
    <mergeCell ref="A16:H16"/>
    <mergeCell ref="A21:H21"/>
    <mergeCell ref="A52:H52"/>
  </mergeCells>
  <printOptions/>
  <pageMargins left="0.7874015748031497" right="0.7874015748031497" top="0.5905511811023623" bottom="0.7874015748031497" header="0.5118110236220472" footer="0.5118110236220472"/>
  <pageSetup firstPageNumber="17" useFirstPageNumber="1" horizontalDpi="600" verticalDpi="600" orientation="landscape" paperSize="9" r:id="rId1"/>
  <headerFooter alignWithMargins="0">
    <oddFooter>&amp;L&amp;A&amp;R&amp;P</oddFooter>
  </headerFooter>
</worksheet>
</file>

<file path=xl/worksheets/sheet9.xml><?xml version="1.0" encoding="utf-8"?>
<worksheet xmlns="http://schemas.openxmlformats.org/spreadsheetml/2006/main" xmlns:r="http://schemas.openxmlformats.org/officeDocument/2006/relationships">
  <dimension ref="A1:H14"/>
  <sheetViews>
    <sheetView zoomScalePageLayoutView="0" workbookViewId="0" topLeftCell="A1">
      <selection activeCell="O77" sqref="O77"/>
    </sheetView>
  </sheetViews>
  <sheetFormatPr defaultColWidth="9.00390625" defaultRowHeight="12.75"/>
  <cols>
    <col min="3" max="3" width="39.50390625" style="0" customWidth="1"/>
    <col min="4" max="4" width="14.375" style="0" customWidth="1"/>
    <col min="5" max="5" width="14.875" style="0" customWidth="1"/>
    <col min="6" max="6" width="19.875" style="0" customWidth="1"/>
  </cols>
  <sheetData>
    <row r="1" s="21" customFormat="1" ht="15">
      <c r="A1" s="82" t="s">
        <v>754</v>
      </c>
    </row>
    <row r="3" spans="1:3" ht="13.5" thickBot="1">
      <c r="A3" s="741" t="s">
        <v>154</v>
      </c>
      <c r="B3" s="716"/>
      <c r="C3" s="716"/>
    </row>
    <row r="4" spans="1:8" ht="13.5" thickBot="1">
      <c r="A4" s="5" t="s">
        <v>230</v>
      </c>
      <c r="B4" s="5" t="s">
        <v>190</v>
      </c>
      <c r="C4" s="5" t="s">
        <v>162</v>
      </c>
      <c r="D4" s="19" t="s">
        <v>247</v>
      </c>
      <c r="E4" s="19" t="s">
        <v>248</v>
      </c>
      <c r="F4" s="19" t="s">
        <v>249</v>
      </c>
      <c r="G4" s="206" t="s">
        <v>250</v>
      </c>
      <c r="H4" s="206" t="s">
        <v>251</v>
      </c>
    </row>
    <row r="5" spans="1:8" ht="12.75">
      <c r="A5" s="87">
        <v>6409</v>
      </c>
      <c r="B5" s="88">
        <v>3121</v>
      </c>
      <c r="C5" s="89" t="s">
        <v>32</v>
      </c>
      <c r="D5" s="85">
        <v>0</v>
      </c>
      <c r="E5" s="85">
        <v>0</v>
      </c>
      <c r="F5" s="85">
        <v>0</v>
      </c>
      <c r="G5" s="85">
        <v>0</v>
      </c>
      <c r="H5" s="85">
        <v>0</v>
      </c>
    </row>
    <row r="6" spans="1:4" ht="15.75" customHeight="1">
      <c r="A6" s="426" t="s">
        <v>755</v>
      </c>
      <c r="B6" s="426"/>
      <c r="C6" s="426"/>
      <c r="D6" s="426"/>
    </row>
    <row r="7" ht="13.5" thickBot="1"/>
    <row r="8" spans="1:8" s="86" customFormat="1" ht="18" customHeight="1" thickBot="1">
      <c r="A8" s="77" t="s">
        <v>33</v>
      </c>
      <c r="B8" s="77"/>
      <c r="C8" s="78"/>
      <c r="D8" s="79">
        <f>D5</f>
        <v>0</v>
      </c>
      <c r="E8" s="79">
        <f>E5</f>
        <v>0</v>
      </c>
      <c r="F8" s="79">
        <f>F5</f>
        <v>0</v>
      </c>
      <c r="G8" s="231">
        <v>0</v>
      </c>
      <c r="H8" s="232">
        <v>0</v>
      </c>
    </row>
    <row r="10" spans="4:6" ht="12.75">
      <c r="D10" s="21"/>
      <c r="E10" s="21"/>
      <c r="F10" s="21"/>
    </row>
    <row r="11" spans="4:6" ht="12.75">
      <c r="D11" s="21"/>
      <c r="E11" s="21"/>
      <c r="F11" s="21"/>
    </row>
    <row r="12" spans="4:6" ht="12.75">
      <c r="D12" s="21"/>
      <c r="E12" s="21"/>
      <c r="F12" s="21"/>
    </row>
    <row r="13" spans="4:6" ht="12.75">
      <c r="D13" s="21"/>
      <c r="E13" s="21"/>
      <c r="F13" s="21"/>
    </row>
    <row r="14" spans="4:6" ht="12.75">
      <c r="D14" s="21"/>
      <c r="E14" s="21"/>
      <c r="F14" s="21"/>
    </row>
  </sheetData>
  <sheetProtection/>
  <mergeCells count="1">
    <mergeCell ref="A3:C3"/>
  </mergeCells>
  <printOptions/>
  <pageMargins left="0.7874015748031497" right="0.7874015748031497" top="0.5905511811023623" bottom="0.7874015748031497" header="0.5118110236220472" footer="0.5118110236220472"/>
  <pageSetup horizontalDpi="600" verticalDpi="600" orientation="landscape" paperSize="9" r:id="rId1"/>
  <headerFooter alignWithMargins="0">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ÚMČ P13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Nováková Marcela</dc:creator>
  <cp:keywords/>
  <dc:description/>
  <cp:lastModifiedBy>PekarT</cp:lastModifiedBy>
  <cp:lastPrinted>2021-03-26T11:45:42Z</cp:lastPrinted>
  <dcterms:created xsi:type="dcterms:W3CDTF">2003-06-30T12:28:21Z</dcterms:created>
  <dcterms:modified xsi:type="dcterms:W3CDTF">2021-05-12T12:14:29Z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